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a.anichini\Desktop\AppE\AE28-MAX25512\"/>
    </mc:Choice>
  </mc:AlternateContent>
  <xr:revisionPtr revIDLastSave="0" documentId="13_ncr:1_{DCF336D6-F585-49F9-980B-F0F151F619C2}" xr6:coauthVersionLast="47" xr6:coauthVersionMax="47" xr10:uidLastSave="{00000000-0000-0000-0000-000000000000}"/>
  <bookViews>
    <workbookView xWindow="-120" yWindow="-120" windowWidth="29040" windowHeight="15840" xr2:uid="{6AD49725-1973-4FE7-9F3E-731B3B54FC0E}"/>
  </bookViews>
  <sheets>
    <sheet name="Temperature foldback" sheetId="1" r:id="rId1"/>
  </sheets>
  <definedNames>
    <definedName name="_betatol">'Temperature foldback'!$D$13</definedName>
    <definedName name="_Iref">'Temperature foldback'!$D$41</definedName>
    <definedName name="_R1">'Temperature foldback'!$D$29</definedName>
    <definedName name="_R2">'Temperature foldback'!$D$30</definedName>
    <definedName name="_R3">'Temperature foldback'!$D$17</definedName>
    <definedName name="_rtol">'Temperature foldback'!$D$10</definedName>
    <definedName name="_T0">'Temperature foldback'!$D$40</definedName>
    <definedName name="_T1">'Temperature foldback'!$Z$6</definedName>
    <definedName name="_Toff">'Temperature foldback'!$Z$7</definedName>
    <definedName name="_V18">'Temperature foldback'!$D$33</definedName>
    <definedName name="_Viset">'Temperature foldback'!$D$35</definedName>
    <definedName name="_Vtemp">'Temperature foldback'!$D$34</definedName>
    <definedName name="Beta">'Temperature foldback'!$D$12</definedName>
    <definedName name="NTC_25°C">'Temperature foldback'!$D$9</definedName>
    <definedName name="R_ISET">'Temperature foldback'!$D$16</definedName>
    <definedName name="R_NTC__Ω">'Temperature foldback'!$M$40:$M$140</definedName>
    <definedName name="Rntc_dev" localSheetId="0">'Temperature foldback'!#REF!</definedName>
    <definedName name="T0">'Temperature foldback'!$D$11</definedName>
    <definedName name="TEMP_Pin_Voltage">'Temperature foldback'!$D$34</definedName>
    <definedName name="TEMPgain">'Temperature foldback'!$D$38</definedName>
    <definedName name="V_18">'Temperature foldback'!$D$33</definedName>
    <definedName name="V18_">'Temperature foldback'!$D$33</definedName>
    <definedName name="Vtempd">'Temperature foldback'!$D$37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44" i="1"/>
  <c r="D39" i="1"/>
  <c r="D43" i="1"/>
  <c r="D42" i="1"/>
  <c r="D41" i="1"/>
  <c r="I40" i="1"/>
  <c r="I41" i="1" s="1"/>
  <c r="H40" i="1" l="1"/>
  <c r="M40" i="1" s="1"/>
  <c r="P40" i="1" s="1"/>
  <c r="H41" i="1"/>
  <c r="M41" i="1" s="1"/>
  <c r="I42" i="1"/>
  <c r="J41" i="1"/>
  <c r="J40" i="1"/>
  <c r="N40" i="1" l="1"/>
  <c r="Q40" i="1" s="1"/>
  <c r="W40" i="1" s="1"/>
  <c r="L40" i="1"/>
  <c r="O40" i="1" s="1"/>
  <c r="U40" i="1" s="1"/>
  <c r="I43" i="1"/>
  <c r="H42" i="1"/>
  <c r="S40" i="1"/>
  <c r="Y40" i="1" s="1"/>
  <c r="AB40" i="1" s="1"/>
  <c r="V40" i="1"/>
  <c r="N41" i="1"/>
  <c r="Q41" i="1" s="1"/>
  <c r="P41" i="1"/>
  <c r="L41" i="1"/>
  <c r="O41" i="1" s="1"/>
  <c r="R40" i="1" l="1"/>
  <c r="X40" i="1" s="1"/>
  <c r="AA40" i="1" s="1"/>
  <c r="AD40" i="1" s="1"/>
  <c r="T40" i="1"/>
  <c r="Z40" i="1" s="1"/>
  <c r="AC40" i="1" s="1"/>
  <c r="AF40" i="1" s="1"/>
  <c r="K40" i="1"/>
  <c r="S41" i="1"/>
  <c r="Y41" i="1" s="1"/>
  <c r="AB41" i="1" s="1"/>
  <c r="V41" i="1"/>
  <c r="M42" i="1"/>
  <c r="J42" i="1"/>
  <c r="AE40" i="1"/>
  <c r="AH40" i="1"/>
  <c r="AK40" i="1" s="1"/>
  <c r="W41" i="1"/>
  <c r="K41" i="1"/>
  <c r="T41" i="1"/>
  <c r="Z41" i="1" s="1"/>
  <c r="AC41" i="1" s="1"/>
  <c r="I44" i="1"/>
  <c r="H43" i="1"/>
  <c r="R41" i="1"/>
  <c r="X41" i="1" s="1"/>
  <c r="AA41" i="1" s="1"/>
  <c r="U41" i="1"/>
  <c r="AG40" i="1" l="1"/>
  <c r="AJ40" i="1" s="1"/>
  <c r="AI40" i="1"/>
  <c r="AL40" i="1" s="1"/>
  <c r="M43" i="1"/>
  <c r="J43" i="1"/>
  <c r="AE41" i="1"/>
  <c r="AH41" i="1"/>
  <c r="AK41" i="1" s="1"/>
  <c r="AD41" i="1"/>
  <c r="AG41" i="1"/>
  <c r="AJ41" i="1" s="1"/>
  <c r="I45" i="1"/>
  <c r="H44" i="1"/>
  <c r="AI41" i="1"/>
  <c r="AL41" i="1" s="1"/>
  <c r="AF41" i="1"/>
  <c r="N42" i="1"/>
  <c r="Q42" i="1" s="1"/>
  <c r="P42" i="1"/>
  <c r="L42" i="1"/>
  <c r="O42" i="1" s="1"/>
  <c r="S42" i="1" l="1"/>
  <c r="Y42" i="1" s="1"/>
  <c r="AB42" i="1" s="1"/>
  <c r="V42" i="1"/>
  <c r="W42" i="1"/>
  <c r="K42" i="1"/>
  <c r="T42" i="1"/>
  <c r="Z42" i="1" s="1"/>
  <c r="AC42" i="1" s="1"/>
  <c r="N43" i="1"/>
  <c r="Q43" i="1" s="1"/>
  <c r="P43" i="1"/>
  <c r="L43" i="1"/>
  <c r="O43" i="1" s="1"/>
  <c r="R42" i="1"/>
  <c r="X42" i="1" s="1"/>
  <c r="AA42" i="1" s="1"/>
  <c r="U42" i="1"/>
  <c r="I46" i="1"/>
  <c r="H45" i="1"/>
  <c r="M44" i="1"/>
  <c r="P44" i="1" s="1"/>
  <c r="J44" i="1"/>
  <c r="N44" i="1" l="1"/>
  <c r="Q44" i="1" s="1"/>
  <c r="L44" i="1"/>
  <c r="O44" i="1" s="1"/>
  <c r="AD42" i="1"/>
  <c r="AG42" i="1"/>
  <c r="AJ42" i="1" s="1"/>
  <c r="AI42" i="1"/>
  <c r="AL42" i="1" s="1"/>
  <c r="AF42" i="1"/>
  <c r="AE42" i="1"/>
  <c r="AH42" i="1"/>
  <c r="AK42" i="1" s="1"/>
  <c r="M45" i="1"/>
  <c r="J45" i="1"/>
  <c r="R43" i="1"/>
  <c r="X43" i="1" s="1"/>
  <c r="AA43" i="1" s="1"/>
  <c r="AG43" i="1" s="1"/>
  <c r="U43" i="1"/>
  <c r="W43" i="1"/>
  <c r="K43" i="1"/>
  <c r="T43" i="1"/>
  <c r="Z43" i="1" s="1"/>
  <c r="AC43" i="1" s="1"/>
  <c r="I47" i="1"/>
  <c r="H46" i="1"/>
  <c r="S43" i="1"/>
  <c r="Y43" i="1" s="1"/>
  <c r="AB43" i="1" s="1"/>
  <c r="V43" i="1"/>
  <c r="AE43" i="1" l="1"/>
  <c r="AH43" i="1"/>
  <c r="AK43" i="1" s="1"/>
  <c r="M46" i="1"/>
  <c r="J46" i="1"/>
  <c r="I48" i="1"/>
  <c r="H47" i="1"/>
  <c r="S44" i="1"/>
  <c r="Y44" i="1" s="1"/>
  <c r="AB44" i="1" s="1"/>
  <c r="V44" i="1"/>
  <c r="P45" i="1"/>
  <c r="S45" i="1" s="1"/>
  <c r="L45" i="1"/>
  <c r="O45" i="1" s="1"/>
  <c r="N45" i="1"/>
  <c r="Q45" i="1" s="1"/>
  <c r="R44" i="1"/>
  <c r="X44" i="1" s="1"/>
  <c r="AA44" i="1" s="1"/>
  <c r="U44" i="1"/>
  <c r="AI43" i="1"/>
  <c r="AL43" i="1" s="1"/>
  <c r="AF43" i="1"/>
  <c r="AJ43" i="1"/>
  <c r="AD43" i="1"/>
  <c r="W44" i="1"/>
  <c r="K44" i="1"/>
  <c r="T44" i="1"/>
  <c r="Z44" i="1" s="1"/>
  <c r="AC44" i="1" s="1"/>
  <c r="R45" i="1" l="1"/>
  <c r="X45" i="1" s="1"/>
  <c r="AA45" i="1" s="1"/>
  <c r="U45" i="1"/>
  <c r="AE44" i="1"/>
  <c r="AH44" i="1"/>
  <c r="AK44" i="1" s="1"/>
  <c r="T45" i="1"/>
  <c r="Z45" i="1" s="1"/>
  <c r="AC45" i="1" s="1"/>
  <c r="W45" i="1"/>
  <c r="K45" i="1"/>
  <c r="V45" i="1"/>
  <c r="Y45" i="1"/>
  <c r="AB45" i="1" s="1"/>
  <c r="M47" i="1"/>
  <c r="J47" i="1"/>
  <c r="P46" i="1"/>
  <c r="L46" i="1"/>
  <c r="O46" i="1" s="1"/>
  <c r="N46" i="1"/>
  <c r="Q46" i="1" s="1"/>
  <c r="AI44" i="1"/>
  <c r="AL44" i="1" s="1"/>
  <c r="AF44" i="1"/>
  <c r="AD44" i="1"/>
  <c r="AG44" i="1"/>
  <c r="AJ44" i="1" s="1"/>
  <c r="I49" i="1"/>
  <c r="H48" i="1"/>
  <c r="I50" i="1" l="1"/>
  <c r="H49" i="1"/>
  <c r="W46" i="1"/>
  <c r="K46" i="1"/>
  <c r="T46" i="1"/>
  <c r="Z46" i="1" s="1"/>
  <c r="AC46" i="1" s="1"/>
  <c r="N47" i="1"/>
  <c r="Q47" i="1" s="1"/>
  <c r="P47" i="1"/>
  <c r="L47" i="1"/>
  <c r="O47" i="1" s="1"/>
  <c r="M48" i="1"/>
  <c r="J48" i="1"/>
  <c r="S46" i="1"/>
  <c r="Y46" i="1" s="1"/>
  <c r="AB46" i="1" s="1"/>
  <c r="V46" i="1"/>
  <c r="U46" i="1"/>
  <c r="R46" i="1"/>
  <c r="X46" i="1" s="1"/>
  <c r="AA46" i="1" s="1"/>
  <c r="AH45" i="1"/>
  <c r="AK45" i="1" s="1"/>
  <c r="AE45" i="1"/>
  <c r="AF45" i="1"/>
  <c r="AI45" i="1"/>
  <c r="AL45" i="1" s="1"/>
  <c r="AD45" i="1"/>
  <c r="AG45" i="1"/>
  <c r="AJ45" i="1" s="1"/>
  <c r="AE46" i="1" l="1"/>
  <c r="AH46" i="1"/>
  <c r="AK46" i="1" s="1"/>
  <c r="V47" i="1"/>
  <c r="S47" i="1"/>
  <c r="Y47" i="1" s="1"/>
  <c r="AB47" i="1" s="1"/>
  <c r="R47" i="1"/>
  <c r="X47" i="1" s="1"/>
  <c r="AA47" i="1" s="1"/>
  <c r="U47" i="1"/>
  <c r="AG46" i="1"/>
  <c r="AJ46" i="1" s="1"/>
  <c r="AD46" i="1"/>
  <c r="T47" i="1"/>
  <c r="Z47" i="1" s="1"/>
  <c r="AC47" i="1" s="1"/>
  <c r="K47" i="1"/>
  <c r="W47" i="1"/>
  <c r="M49" i="1"/>
  <c r="J49" i="1"/>
  <c r="N48" i="1"/>
  <c r="Q48" i="1" s="1"/>
  <c r="P48" i="1"/>
  <c r="L48" i="1"/>
  <c r="O48" i="1" s="1"/>
  <c r="AF46" i="1"/>
  <c r="AI46" i="1"/>
  <c r="AL46" i="1" s="1"/>
  <c r="I51" i="1"/>
  <c r="H50" i="1"/>
  <c r="H51" i="1" l="1"/>
  <c r="I52" i="1"/>
  <c r="S48" i="1"/>
  <c r="Y48" i="1" s="1"/>
  <c r="AB48" i="1" s="1"/>
  <c r="V48" i="1"/>
  <c r="AH47" i="1"/>
  <c r="AK47" i="1" s="1"/>
  <c r="AE47" i="1"/>
  <c r="W48" i="1"/>
  <c r="K48" i="1"/>
  <c r="T48" i="1"/>
  <c r="Z48" i="1" s="1"/>
  <c r="AC48" i="1" s="1"/>
  <c r="M50" i="1"/>
  <c r="J50" i="1"/>
  <c r="R48" i="1"/>
  <c r="X48" i="1" s="1"/>
  <c r="AA48" i="1" s="1"/>
  <c r="U48" i="1"/>
  <c r="P49" i="1"/>
  <c r="L49" i="1"/>
  <c r="O49" i="1" s="1"/>
  <c r="N49" i="1"/>
  <c r="Q49" i="1" s="1"/>
  <c r="AF47" i="1"/>
  <c r="AI47" i="1"/>
  <c r="AL47" i="1" s="1"/>
  <c r="AD47" i="1"/>
  <c r="AG47" i="1"/>
  <c r="AJ47" i="1" s="1"/>
  <c r="AG48" i="1" l="1"/>
  <c r="AJ48" i="1" s="1"/>
  <c r="AD48" i="1"/>
  <c r="R49" i="1"/>
  <c r="X49" i="1" s="1"/>
  <c r="AA49" i="1" s="1"/>
  <c r="U49" i="1"/>
  <c r="AE48" i="1"/>
  <c r="AH48" i="1"/>
  <c r="AK48" i="1" s="1"/>
  <c r="P50" i="1"/>
  <c r="L50" i="1"/>
  <c r="O50" i="1" s="1"/>
  <c r="N50" i="1"/>
  <c r="Q50" i="1" s="1"/>
  <c r="I53" i="1"/>
  <c r="H52" i="1"/>
  <c r="T49" i="1"/>
  <c r="Z49" i="1" s="1"/>
  <c r="AC49" i="1" s="1"/>
  <c r="W49" i="1"/>
  <c r="K49" i="1"/>
  <c r="S49" i="1"/>
  <c r="V49" i="1"/>
  <c r="AI48" i="1"/>
  <c r="AL48" i="1" s="1"/>
  <c r="AF48" i="1"/>
  <c r="M51" i="1"/>
  <c r="J51" i="1"/>
  <c r="Y49" i="1" l="1"/>
  <c r="AB49" i="1" s="1"/>
  <c r="AD49" i="1"/>
  <c r="AG49" i="1"/>
  <c r="AJ49" i="1" s="1"/>
  <c r="AF49" i="1"/>
  <c r="AI49" i="1"/>
  <c r="AL49" i="1" s="1"/>
  <c r="N51" i="1"/>
  <c r="Q51" i="1" s="1"/>
  <c r="P51" i="1"/>
  <c r="L51" i="1"/>
  <c r="O51" i="1" s="1"/>
  <c r="M52" i="1"/>
  <c r="J52" i="1"/>
  <c r="I54" i="1"/>
  <c r="H53" i="1"/>
  <c r="U50" i="1"/>
  <c r="R50" i="1"/>
  <c r="X50" i="1" s="1"/>
  <c r="AA50" i="1" s="1"/>
  <c r="S50" i="1"/>
  <c r="Y50" i="1" s="1"/>
  <c r="AB50" i="1" s="1"/>
  <c r="V50" i="1"/>
  <c r="K50" i="1"/>
  <c r="T50" i="1"/>
  <c r="Z50" i="1" s="1"/>
  <c r="AC50" i="1" s="1"/>
  <c r="W50" i="1"/>
  <c r="AE49" i="1" l="1"/>
  <c r="AH49" i="1"/>
  <c r="AK49" i="1" s="1"/>
  <c r="AE50" i="1"/>
  <c r="AH50" i="1"/>
  <c r="AK50" i="1" s="1"/>
  <c r="AF50" i="1"/>
  <c r="AI50" i="1"/>
  <c r="AL50" i="1" s="1"/>
  <c r="AG50" i="1"/>
  <c r="AJ50" i="1" s="1"/>
  <c r="AD50" i="1"/>
  <c r="T51" i="1"/>
  <c r="Z51" i="1" s="1"/>
  <c r="AC51" i="1" s="1"/>
  <c r="W51" i="1"/>
  <c r="K51" i="1"/>
  <c r="I55" i="1"/>
  <c r="H54" i="1"/>
  <c r="V51" i="1"/>
  <c r="S51" i="1"/>
  <c r="Y51" i="1" s="1"/>
  <c r="AB51" i="1" s="1"/>
  <c r="N52" i="1"/>
  <c r="Q52" i="1" s="1"/>
  <c r="L52" i="1"/>
  <c r="O52" i="1" s="1"/>
  <c r="P52" i="1"/>
  <c r="M53" i="1"/>
  <c r="J53" i="1"/>
  <c r="R51" i="1"/>
  <c r="X51" i="1" s="1"/>
  <c r="AA51" i="1" s="1"/>
  <c r="U51" i="1"/>
  <c r="AF51" i="1" l="1"/>
  <c r="AI51" i="1"/>
  <c r="AL51" i="1" s="1"/>
  <c r="AD51" i="1"/>
  <c r="AG51" i="1"/>
  <c r="AJ51" i="1" s="1"/>
  <c r="M54" i="1"/>
  <c r="J54" i="1"/>
  <c r="W52" i="1"/>
  <c r="K52" i="1"/>
  <c r="T52" i="1"/>
  <c r="Z52" i="1" s="1"/>
  <c r="AC52" i="1" s="1"/>
  <c r="I56" i="1"/>
  <c r="H55" i="1"/>
  <c r="S52" i="1"/>
  <c r="Y52" i="1" s="1"/>
  <c r="AB52" i="1" s="1"/>
  <c r="V52" i="1"/>
  <c r="R52" i="1"/>
  <c r="X52" i="1" s="1"/>
  <c r="AA52" i="1" s="1"/>
  <c r="U52" i="1"/>
  <c r="P53" i="1"/>
  <c r="L53" i="1"/>
  <c r="O53" i="1" s="1"/>
  <c r="N53" i="1"/>
  <c r="Q53" i="1" s="1"/>
  <c r="AH51" i="1"/>
  <c r="AK51" i="1" s="1"/>
  <c r="AE51" i="1"/>
  <c r="S53" i="1" l="1"/>
  <c r="Y53" i="1" s="1"/>
  <c r="AB53" i="1" s="1"/>
  <c r="V53" i="1"/>
  <c r="AE52" i="1"/>
  <c r="AH52" i="1"/>
  <c r="AK52" i="1" s="1"/>
  <c r="M55" i="1"/>
  <c r="J55" i="1"/>
  <c r="T53" i="1"/>
  <c r="Z53" i="1" s="1"/>
  <c r="AC53" i="1" s="1"/>
  <c r="W53" i="1"/>
  <c r="K53" i="1"/>
  <c r="AD52" i="1"/>
  <c r="AG52" i="1"/>
  <c r="AJ52" i="1" s="1"/>
  <c r="I57" i="1"/>
  <c r="H56" i="1"/>
  <c r="R53" i="1"/>
  <c r="X53" i="1" s="1"/>
  <c r="AA53" i="1" s="1"/>
  <c r="U53" i="1"/>
  <c r="AI52" i="1"/>
  <c r="AL52" i="1" s="1"/>
  <c r="AF52" i="1"/>
  <c r="P54" i="1"/>
  <c r="L54" i="1"/>
  <c r="O54" i="1" s="1"/>
  <c r="N54" i="1"/>
  <c r="Q54" i="1" s="1"/>
  <c r="U54" i="1" l="1"/>
  <c r="R54" i="1"/>
  <c r="X54" i="1" s="1"/>
  <c r="AA54" i="1" s="1"/>
  <c r="AF53" i="1"/>
  <c r="AI53" i="1"/>
  <c r="AL53" i="1" s="1"/>
  <c r="K54" i="1"/>
  <c r="T54" i="1"/>
  <c r="Z54" i="1" s="1"/>
  <c r="AC54" i="1" s="1"/>
  <c r="W54" i="1"/>
  <c r="I58" i="1"/>
  <c r="H57" i="1"/>
  <c r="S54" i="1"/>
  <c r="Y54" i="1" s="1"/>
  <c r="AB54" i="1" s="1"/>
  <c r="V54" i="1"/>
  <c r="AD53" i="1"/>
  <c r="AG53" i="1"/>
  <c r="AJ53" i="1" s="1"/>
  <c r="M56" i="1"/>
  <c r="J56" i="1"/>
  <c r="N55" i="1"/>
  <c r="Q55" i="1" s="1"/>
  <c r="P55" i="1"/>
  <c r="L55" i="1"/>
  <c r="O55" i="1" s="1"/>
  <c r="AH53" i="1"/>
  <c r="AK53" i="1" s="1"/>
  <c r="AE53" i="1"/>
  <c r="T55" i="1" l="1"/>
  <c r="Z55" i="1" s="1"/>
  <c r="AC55" i="1" s="1"/>
  <c r="K55" i="1"/>
  <c r="W55" i="1"/>
  <c r="I59" i="1"/>
  <c r="H58" i="1"/>
  <c r="R55" i="1"/>
  <c r="X55" i="1" s="1"/>
  <c r="AA55" i="1" s="1"/>
  <c r="U55" i="1"/>
  <c r="N56" i="1"/>
  <c r="Q56" i="1" s="1"/>
  <c r="L56" i="1"/>
  <c r="O56" i="1" s="1"/>
  <c r="P56" i="1"/>
  <c r="AE54" i="1"/>
  <c r="AH54" i="1"/>
  <c r="AK54" i="1" s="1"/>
  <c r="AI54" i="1"/>
  <c r="AL54" i="1" s="1"/>
  <c r="AF54" i="1"/>
  <c r="AG54" i="1"/>
  <c r="AJ54" i="1" s="1"/>
  <c r="AD54" i="1"/>
  <c r="V55" i="1"/>
  <c r="S55" i="1"/>
  <c r="Y55" i="1" s="1"/>
  <c r="AB55" i="1" s="1"/>
  <c r="M57" i="1"/>
  <c r="J57" i="1"/>
  <c r="I60" i="1" l="1"/>
  <c r="H59" i="1"/>
  <c r="P57" i="1"/>
  <c r="L57" i="1"/>
  <c r="O57" i="1" s="1"/>
  <c r="N57" i="1"/>
  <c r="Q57" i="1" s="1"/>
  <c r="W56" i="1"/>
  <c r="K56" i="1"/>
  <c r="T56" i="1"/>
  <c r="Z56" i="1" s="1"/>
  <c r="AC56" i="1" s="1"/>
  <c r="AH55" i="1"/>
  <c r="AK55" i="1" s="1"/>
  <c r="AE55" i="1"/>
  <c r="S56" i="1"/>
  <c r="Y56" i="1" s="1"/>
  <c r="AB56" i="1" s="1"/>
  <c r="V56" i="1"/>
  <c r="AD55" i="1"/>
  <c r="AG55" i="1"/>
  <c r="AJ55" i="1" s="1"/>
  <c r="R56" i="1"/>
  <c r="X56" i="1" s="1"/>
  <c r="AA56" i="1" s="1"/>
  <c r="U56" i="1"/>
  <c r="M58" i="1"/>
  <c r="J58" i="1"/>
  <c r="AF55" i="1"/>
  <c r="AI55" i="1"/>
  <c r="AL55" i="1" s="1"/>
  <c r="R57" i="1" l="1"/>
  <c r="X57" i="1" s="1"/>
  <c r="AA57" i="1" s="1"/>
  <c r="U57" i="1"/>
  <c r="AD56" i="1"/>
  <c r="AG56" i="1"/>
  <c r="AJ56" i="1" s="1"/>
  <c r="AE56" i="1"/>
  <c r="AH56" i="1"/>
  <c r="AK56" i="1" s="1"/>
  <c r="S57" i="1"/>
  <c r="Y57" i="1" s="1"/>
  <c r="AB57" i="1" s="1"/>
  <c r="V57" i="1"/>
  <c r="M59" i="1"/>
  <c r="J59" i="1"/>
  <c r="AI56" i="1"/>
  <c r="AL56" i="1" s="1"/>
  <c r="AF56" i="1"/>
  <c r="P58" i="1"/>
  <c r="L58" i="1"/>
  <c r="O58" i="1" s="1"/>
  <c r="N58" i="1"/>
  <c r="Q58" i="1" s="1"/>
  <c r="T57" i="1"/>
  <c r="Z57" i="1" s="1"/>
  <c r="AC57" i="1" s="1"/>
  <c r="W57" i="1"/>
  <c r="K57" i="1"/>
  <c r="I61" i="1"/>
  <c r="H60" i="1"/>
  <c r="M60" i="1" l="1"/>
  <c r="J60" i="1"/>
  <c r="I62" i="1"/>
  <c r="H61" i="1"/>
  <c r="T58" i="1"/>
  <c r="Z58" i="1" s="1"/>
  <c r="AC58" i="1" s="1"/>
  <c r="W58" i="1"/>
  <c r="K58" i="1"/>
  <c r="U58" i="1"/>
  <c r="R58" i="1"/>
  <c r="X58" i="1" s="1"/>
  <c r="AA58" i="1" s="1"/>
  <c r="AF57" i="1"/>
  <c r="AI57" i="1"/>
  <c r="AL57" i="1" s="1"/>
  <c r="AE57" i="1"/>
  <c r="AH57" i="1"/>
  <c r="AK57" i="1" s="1"/>
  <c r="S58" i="1"/>
  <c r="Y58" i="1" s="1"/>
  <c r="AB58" i="1" s="1"/>
  <c r="V58" i="1"/>
  <c r="N59" i="1"/>
  <c r="Q59" i="1" s="1"/>
  <c r="P59" i="1"/>
  <c r="L59" i="1"/>
  <c r="O59" i="1" s="1"/>
  <c r="AD57" i="1"/>
  <c r="AG57" i="1"/>
  <c r="AJ57" i="1" s="1"/>
  <c r="I63" i="1" l="1"/>
  <c r="H62" i="1"/>
  <c r="T59" i="1"/>
  <c r="Z59" i="1" s="1"/>
  <c r="AC59" i="1" s="1"/>
  <c r="K59" i="1"/>
  <c r="W59" i="1"/>
  <c r="R59" i="1"/>
  <c r="X59" i="1" s="1"/>
  <c r="AA59" i="1" s="1"/>
  <c r="U59" i="1"/>
  <c r="AE58" i="1"/>
  <c r="AH58" i="1"/>
  <c r="AK58" i="1" s="1"/>
  <c r="M61" i="1"/>
  <c r="J61" i="1"/>
  <c r="V59" i="1"/>
  <c r="S59" i="1"/>
  <c r="Y59" i="1" s="1"/>
  <c r="AB59" i="1" s="1"/>
  <c r="AG58" i="1"/>
  <c r="AJ58" i="1" s="1"/>
  <c r="AD58" i="1"/>
  <c r="AF58" i="1"/>
  <c r="AI58" i="1"/>
  <c r="AL58" i="1" s="1"/>
  <c r="N60" i="1"/>
  <c r="Q60" i="1" s="1"/>
  <c r="P60" i="1"/>
  <c r="L60" i="1"/>
  <c r="O60" i="1" s="1"/>
  <c r="AF59" i="1" l="1"/>
  <c r="AI59" i="1"/>
  <c r="AL59" i="1" s="1"/>
  <c r="W60" i="1"/>
  <c r="K60" i="1"/>
  <c r="T60" i="1"/>
  <c r="Z60" i="1" s="1"/>
  <c r="AC60" i="1" s="1"/>
  <c r="P61" i="1"/>
  <c r="L61" i="1"/>
  <c r="O61" i="1" s="1"/>
  <c r="N61" i="1"/>
  <c r="Q61" i="1" s="1"/>
  <c r="AD59" i="1"/>
  <c r="AG59" i="1"/>
  <c r="AJ59" i="1" s="1"/>
  <c r="M62" i="1"/>
  <c r="J62" i="1"/>
  <c r="R60" i="1"/>
  <c r="X60" i="1" s="1"/>
  <c r="AA60" i="1" s="1"/>
  <c r="U60" i="1"/>
  <c r="S60" i="1"/>
  <c r="Y60" i="1" s="1"/>
  <c r="AB60" i="1" s="1"/>
  <c r="V60" i="1"/>
  <c r="AH59" i="1"/>
  <c r="AK59" i="1" s="1"/>
  <c r="AE59" i="1"/>
  <c r="I64" i="1"/>
  <c r="H63" i="1"/>
  <c r="T61" i="1" l="1"/>
  <c r="Z61" i="1" s="1"/>
  <c r="AC61" i="1" s="1"/>
  <c r="W61" i="1"/>
  <c r="K61" i="1"/>
  <c r="I65" i="1"/>
  <c r="H64" i="1"/>
  <c r="P62" i="1"/>
  <c r="L62" i="1"/>
  <c r="O62" i="1" s="1"/>
  <c r="N62" i="1"/>
  <c r="Q62" i="1" s="1"/>
  <c r="R61" i="1"/>
  <c r="X61" i="1" s="1"/>
  <c r="AA61" i="1" s="1"/>
  <c r="U61" i="1"/>
  <c r="AD60" i="1"/>
  <c r="AG60" i="1"/>
  <c r="AJ60" i="1" s="1"/>
  <c r="M63" i="1"/>
  <c r="J63" i="1"/>
  <c r="AE60" i="1"/>
  <c r="AH60" i="1"/>
  <c r="AK60" i="1" s="1"/>
  <c r="S61" i="1"/>
  <c r="Y61" i="1" s="1"/>
  <c r="AB61" i="1" s="1"/>
  <c r="V61" i="1"/>
  <c r="AI60" i="1"/>
  <c r="AL60" i="1" s="1"/>
  <c r="AF60" i="1"/>
  <c r="T62" i="1" l="1"/>
  <c r="Z62" i="1" s="1"/>
  <c r="AC62" i="1" s="1"/>
  <c r="W62" i="1"/>
  <c r="K62" i="1"/>
  <c r="I66" i="1"/>
  <c r="H65" i="1"/>
  <c r="U62" i="1"/>
  <c r="R62" i="1"/>
  <c r="X62" i="1" s="1"/>
  <c r="AA62" i="1" s="1"/>
  <c r="S62" i="1"/>
  <c r="Y62" i="1" s="1"/>
  <c r="AB62" i="1" s="1"/>
  <c r="V62" i="1"/>
  <c r="AE61" i="1"/>
  <c r="AH61" i="1"/>
  <c r="AK61" i="1" s="1"/>
  <c r="N63" i="1"/>
  <c r="Q63" i="1" s="1"/>
  <c r="P63" i="1"/>
  <c r="L63" i="1"/>
  <c r="O63" i="1" s="1"/>
  <c r="AD61" i="1"/>
  <c r="AG61" i="1"/>
  <c r="AJ61" i="1" s="1"/>
  <c r="M64" i="1"/>
  <c r="J64" i="1"/>
  <c r="AF61" i="1"/>
  <c r="AI61" i="1"/>
  <c r="AL61" i="1" s="1"/>
  <c r="AE62" i="1" l="1"/>
  <c r="AH62" i="1"/>
  <c r="AK62" i="1" s="1"/>
  <c r="AG62" i="1"/>
  <c r="AJ62" i="1" s="1"/>
  <c r="AD62" i="1"/>
  <c r="T63" i="1"/>
  <c r="Z63" i="1" s="1"/>
  <c r="AC63" i="1" s="1"/>
  <c r="K63" i="1"/>
  <c r="W63" i="1"/>
  <c r="I67" i="1"/>
  <c r="H66" i="1"/>
  <c r="R63" i="1"/>
  <c r="X63" i="1" s="1"/>
  <c r="AA63" i="1" s="1"/>
  <c r="U63" i="1"/>
  <c r="N64" i="1"/>
  <c r="Q64" i="1" s="1"/>
  <c r="L64" i="1"/>
  <c r="O64" i="1" s="1"/>
  <c r="P64" i="1"/>
  <c r="V63" i="1"/>
  <c r="S63" i="1"/>
  <c r="Y63" i="1" s="1"/>
  <c r="AB63" i="1" s="1"/>
  <c r="M65" i="1"/>
  <c r="J65" i="1"/>
  <c r="AF62" i="1"/>
  <c r="AI62" i="1"/>
  <c r="AL62" i="1" s="1"/>
  <c r="W64" i="1" l="1"/>
  <c r="K64" i="1"/>
  <c r="T64" i="1"/>
  <c r="Z64" i="1" s="1"/>
  <c r="AC64" i="1" s="1"/>
  <c r="I68" i="1"/>
  <c r="H67" i="1"/>
  <c r="S64" i="1"/>
  <c r="Y64" i="1" s="1"/>
  <c r="AB64" i="1" s="1"/>
  <c r="V64" i="1"/>
  <c r="AD63" i="1"/>
  <c r="AG63" i="1"/>
  <c r="AJ63" i="1" s="1"/>
  <c r="AH63" i="1"/>
  <c r="AK63" i="1" s="1"/>
  <c r="AE63" i="1"/>
  <c r="P65" i="1"/>
  <c r="L65" i="1"/>
  <c r="O65" i="1" s="1"/>
  <c r="N65" i="1"/>
  <c r="Q65" i="1" s="1"/>
  <c r="R64" i="1"/>
  <c r="X64" i="1" s="1"/>
  <c r="AA64" i="1" s="1"/>
  <c r="U64" i="1"/>
  <c r="M66" i="1"/>
  <c r="J66" i="1"/>
  <c r="AF63" i="1"/>
  <c r="AI63" i="1"/>
  <c r="AL63" i="1" s="1"/>
  <c r="AD64" i="1" l="1"/>
  <c r="AG64" i="1"/>
  <c r="AJ64" i="1" s="1"/>
  <c r="AI64" i="1"/>
  <c r="AL64" i="1" s="1"/>
  <c r="AF64" i="1"/>
  <c r="S65" i="1"/>
  <c r="Y65" i="1" s="1"/>
  <c r="AB65" i="1" s="1"/>
  <c r="V65" i="1"/>
  <c r="I69" i="1"/>
  <c r="H68" i="1"/>
  <c r="T65" i="1"/>
  <c r="Z65" i="1" s="1"/>
  <c r="AC65" i="1" s="1"/>
  <c r="W65" i="1"/>
  <c r="K65" i="1"/>
  <c r="AE64" i="1"/>
  <c r="AH64" i="1"/>
  <c r="AK64" i="1" s="1"/>
  <c r="P66" i="1"/>
  <c r="L66" i="1"/>
  <c r="O66" i="1" s="1"/>
  <c r="N66" i="1"/>
  <c r="Q66" i="1" s="1"/>
  <c r="R65" i="1"/>
  <c r="X65" i="1" s="1"/>
  <c r="AA65" i="1" s="1"/>
  <c r="U65" i="1"/>
  <c r="M67" i="1"/>
  <c r="J67" i="1"/>
  <c r="T66" i="1" l="1"/>
  <c r="Z66" i="1" s="1"/>
  <c r="AC66" i="1" s="1"/>
  <c r="W66" i="1"/>
  <c r="K66" i="1"/>
  <c r="M68" i="1"/>
  <c r="J68" i="1"/>
  <c r="N67" i="1"/>
  <c r="Q67" i="1" s="1"/>
  <c r="P67" i="1"/>
  <c r="L67" i="1"/>
  <c r="O67" i="1" s="1"/>
  <c r="U66" i="1"/>
  <c r="R66" i="1"/>
  <c r="X66" i="1" s="1"/>
  <c r="AA66" i="1" s="1"/>
  <c r="I70" i="1"/>
  <c r="H69" i="1"/>
  <c r="S66" i="1"/>
  <c r="Y66" i="1" s="1"/>
  <c r="AB66" i="1" s="1"/>
  <c r="V66" i="1"/>
  <c r="AG65" i="1"/>
  <c r="AJ65" i="1" s="1"/>
  <c r="AD65" i="1"/>
  <c r="AF65" i="1"/>
  <c r="AI65" i="1"/>
  <c r="AL65" i="1" s="1"/>
  <c r="AE65" i="1"/>
  <c r="AH65" i="1"/>
  <c r="AK65" i="1" s="1"/>
  <c r="I71" i="1" l="1"/>
  <c r="H70" i="1"/>
  <c r="V67" i="1"/>
  <c r="S67" i="1"/>
  <c r="Y67" i="1" s="1"/>
  <c r="AB67" i="1" s="1"/>
  <c r="AG66" i="1"/>
  <c r="AJ66" i="1" s="1"/>
  <c r="AD66" i="1"/>
  <c r="T67" i="1"/>
  <c r="Z67" i="1" s="1"/>
  <c r="AC67" i="1" s="1"/>
  <c r="W67" i="1"/>
  <c r="K67" i="1"/>
  <c r="M69" i="1"/>
  <c r="J69" i="1"/>
  <c r="R67" i="1"/>
  <c r="X67" i="1" s="1"/>
  <c r="AA67" i="1" s="1"/>
  <c r="U67" i="1"/>
  <c r="N68" i="1"/>
  <c r="Q68" i="1" s="1"/>
  <c r="P68" i="1"/>
  <c r="L68" i="1"/>
  <c r="O68" i="1" s="1"/>
  <c r="AE66" i="1"/>
  <c r="AH66" i="1"/>
  <c r="AK66" i="1" s="1"/>
  <c r="AF66" i="1"/>
  <c r="AI66" i="1"/>
  <c r="AL66" i="1" s="1"/>
  <c r="AD67" i="1" l="1"/>
  <c r="AG67" i="1"/>
  <c r="AJ67" i="1" s="1"/>
  <c r="AH67" i="1"/>
  <c r="AK67" i="1" s="1"/>
  <c r="AE67" i="1"/>
  <c r="S68" i="1"/>
  <c r="Y68" i="1" s="1"/>
  <c r="AB68" i="1" s="1"/>
  <c r="V68" i="1"/>
  <c r="AF67" i="1"/>
  <c r="AI67" i="1"/>
  <c r="AL67" i="1" s="1"/>
  <c r="W68" i="1"/>
  <c r="K68" i="1"/>
  <c r="T68" i="1"/>
  <c r="Z68" i="1" s="1"/>
  <c r="AC68" i="1" s="1"/>
  <c r="P69" i="1"/>
  <c r="L69" i="1"/>
  <c r="O69" i="1" s="1"/>
  <c r="N69" i="1"/>
  <c r="Q69" i="1" s="1"/>
  <c r="M70" i="1"/>
  <c r="J70" i="1"/>
  <c r="R68" i="1"/>
  <c r="X68" i="1" s="1"/>
  <c r="AA68" i="1" s="1"/>
  <c r="U68" i="1"/>
  <c r="I72" i="1"/>
  <c r="H71" i="1"/>
  <c r="AI68" i="1" l="1"/>
  <c r="AL68" i="1" s="1"/>
  <c r="AF68" i="1"/>
  <c r="S69" i="1"/>
  <c r="Y69" i="1" s="1"/>
  <c r="AB69" i="1" s="1"/>
  <c r="V69" i="1"/>
  <c r="I73" i="1"/>
  <c r="H72" i="1"/>
  <c r="P70" i="1"/>
  <c r="L70" i="1"/>
  <c r="O70" i="1" s="1"/>
  <c r="N70" i="1"/>
  <c r="Q70" i="1" s="1"/>
  <c r="T69" i="1"/>
  <c r="Z69" i="1" s="1"/>
  <c r="AC69" i="1" s="1"/>
  <c r="W69" i="1"/>
  <c r="K69" i="1"/>
  <c r="M71" i="1"/>
  <c r="J71" i="1"/>
  <c r="AD68" i="1"/>
  <c r="AG68" i="1"/>
  <c r="AJ68" i="1" s="1"/>
  <c r="R69" i="1"/>
  <c r="X69" i="1" s="1"/>
  <c r="AA69" i="1" s="1"/>
  <c r="U69" i="1"/>
  <c r="AE68" i="1"/>
  <c r="AH68" i="1"/>
  <c r="AK68" i="1" s="1"/>
  <c r="AE69" i="1" l="1"/>
  <c r="AH69" i="1"/>
  <c r="AK69" i="1" s="1"/>
  <c r="S70" i="1"/>
  <c r="Y70" i="1" s="1"/>
  <c r="AB70" i="1" s="1"/>
  <c r="V70" i="1"/>
  <c r="AF69" i="1"/>
  <c r="AI69" i="1"/>
  <c r="AL69" i="1" s="1"/>
  <c r="M72" i="1"/>
  <c r="J72" i="1"/>
  <c r="U70" i="1"/>
  <c r="R70" i="1"/>
  <c r="X70" i="1" s="1"/>
  <c r="AA70" i="1" s="1"/>
  <c r="AD69" i="1"/>
  <c r="AG69" i="1"/>
  <c r="AJ69" i="1" s="1"/>
  <c r="N71" i="1"/>
  <c r="Q71" i="1" s="1"/>
  <c r="P71" i="1"/>
  <c r="L71" i="1"/>
  <c r="O71" i="1" s="1"/>
  <c r="T70" i="1"/>
  <c r="Z70" i="1" s="1"/>
  <c r="AC70" i="1" s="1"/>
  <c r="W70" i="1"/>
  <c r="K70" i="1"/>
  <c r="H73" i="1"/>
  <c r="I74" i="1"/>
  <c r="R71" i="1" l="1"/>
  <c r="X71" i="1" s="1"/>
  <c r="AA71" i="1" s="1"/>
  <c r="U71" i="1"/>
  <c r="N72" i="1"/>
  <c r="Q72" i="1" s="1"/>
  <c r="L72" i="1"/>
  <c r="O72" i="1" s="1"/>
  <c r="P72" i="1"/>
  <c r="AE70" i="1"/>
  <c r="AH70" i="1"/>
  <c r="AK70" i="1" s="1"/>
  <c r="I75" i="1"/>
  <c r="H74" i="1"/>
  <c r="V71" i="1"/>
  <c r="S71" i="1"/>
  <c r="Y71" i="1" s="1"/>
  <c r="AB71" i="1" s="1"/>
  <c r="AG70" i="1"/>
  <c r="AJ70" i="1" s="1"/>
  <c r="AD70" i="1"/>
  <c r="AF70" i="1"/>
  <c r="AI70" i="1"/>
  <c r="AL70" i="1" s="1"/>
  <c r="M73" i="1"/>
  <c r="J73" i="1"/>
  <c r="T71" i="1"/>
  <c r="Z71" i="1" s="1"/>
  <c r="AC71" i="1" s="1"/>
  <c r="K71" i="1"/>
  <c r="W71" i="1"/>
  <c r="L73" i="1" l="1"/>
  <c r="O73" i="1" s="1"/>
  <c r="P73" i="1"/>
  <c r="N73" i="1"/>
  <c r="Q73" i="1" s="1"/>
  <c r="I76" i="1"/>
  <c r="H75" i="1"/>
  <c r="W72" i="1"/>
  <c r="K72" i="1"/>
  <c r="T72" i="1"/>
  <c r="Z72" i="1" s="1"/>
  <c r="AC72" i="1" s="1"/>
  <c r="R72" i="1"/>
  <c r="X72" i="1" s="1"/>
  <c r="AA72" i="1" s="1"/>
  <c r="U72" i="1"/>
  <c r="AF71" i="1"/>
  <c r="AI71" i="1"/>
  <c r="AL71" i="1" s="1"/>
  <c r="AH71" i="1"/>
  <c r="AK71" i="1" s="1"/>
  <c r="AE71" i="1"/>
  <c r="M74" i="1"/>
  <c r="J74" i="1"/>
  <c r="S72" i="1"/>
  <c r="Y72" i="1" s="1"/>
  <c r="AB72" i="1" s="1"/>
  <c r="V72" i="1"/>
  <c r="AD71" i="1"/>
  <c r="AG71" i="1"/>
  <c r="AJ71" i="1" s="1"/>
  <c r="AI72" i="1" l="1"/>
  <c r="AL72" i="1" s="1"/>
  <c r="AF72" i="1"/>
  <c r="I77" i="1"/>
  <c r="H76" i="1"/>
  <c r="P74" i="1"/>
  <c r="L74" i="1"/>
  <c r="O74" i="1" s="1"/>
  <c r="N74" i="1"/>
  <c r="Q74" i="1" s="1"/>
  <c r="W73" i="1"/>
  <c r="K73" i="1"/>
  <c r="T73" i="1"/>
  <c r="Z73" i="1" s="1"/>
  <c r="AC73" i="1" s="1"/>
  <c r="S73" i="1"/>
  <c r="Y73" i="1" s="1"/>
  <c r="AB73" i="1" s="1"/>
  <c r="V73" i="1"/>
  <c r="AE72" i="1"/>
  <c r="AH72" i="1"/>
  <c r="AK72" i="1" s="1"/>
  <c r="AD72" i="1"/>
  <c r="AG72" i="1"/>
  <c r="AJ72" i="1" s="1"/>
  <c r="M75" i="1"/>
  <c r="J75" i="1"/>
  <c r="U73" i="1"/>
  <c r="R73" i="1"/>
  <c r="X73" i="1" s="1"/>
  <c r="AA73" i="1" s="1"/>
  <c r="AG73" i="1" l="1"/>
  <c r="AJ73" i="1" s="1"/>
  <c r="AD73" i="1"/>
  <c r="AE73" i="1"/>
  <c r="AH73" i="1"/>
  <c r="AK73" i="1" s="1"/>
  <c r="I78" i="1"/>
  <c r="H77" i="1"/>
  <c r="AI73" i="1"/>
  <c r="AL73" i="1" s="1"/>
  <c r="AF73" i="1"/>
  <c r="R74" i="1"/>
  <c r="X74" i="1" s="1"/>
  <c r="AA74" i="1" s="1"/>
  <c r="U74" i="1"/>
  <c r="M76" i="1"/>
  <c r="J76" i="1"/>
  <c r="T74" i="1"/>
  <c r="Z74" i="1" s="1"/>
  <c r="AC74" i="1" s="1"/>
  <c r="W74" i="1"/>
  <c r="K74" i="1"/>
  <c r="N75" i="1"/>
  <c r="Q75" i="1" s="1"/>
  <c r="L75" i="1"/>
  <c r="O75" i="1" s="1"/>
  <c r="P75" i="1"/>
  <c r="V74" i="1"/>
  <c r="S74" i="1"/>
  <c r="Y74" i="1" s="1"/>
  <c r="AB74" i="1" s="1"/>
  <c r="AH74" i="1" l="1"/>
  <c r="AK74" i="1" s="1"/>
  <c r="AE74" i="1"/>
  <c r="N76" i="1"/>
  <c r="Q76" i="1" s="1"/>
  <c r="L76" i="1"/>
  <c r="O76" i="1" s="1"/>
  <c r="P76" i="1"/>
  <c r="U75" i="1"/>
  <c r="R75" i="1"/>
  <c r="X75" i="1" s="1"/>
  <c r="AA75" i="1" s="1"/>
  <c r="W75" i="1"/>
  <c r="K75" i="1"/>
  <c r="T75" i="1"/>
  <c r="Z75" i="1" s="1"/>
  <c r="AC75" i="1" s="1"/>
  <c r="S75" i="1"/>
  <c r="Y75" i="1" s="1"/>
  <c r="AB75" i="1" s="1"/>
  <c r="V75" i="1"/>
  <c r="M77" i="1"/>
  <c r="J77" i="1"/>
  <c r="AF74" i="1"/>
  <c r="AI74" i="1"/>
  <c r="AL74" i="1" s="1"/>
  <c r="AG74" i="1"/>
  <c r="AJ74" i="1" s="1"/>
  <c r="AD74" i="1"/>
  <c r="I79" i="1"/>
  <c r="H78" i="1"/>
  <c r="I80" i="1" l="1"/>
  <c r="H79" i="1"/>
  <c r="AG75" i="1"/>
  <c r="AJ75" i="1" s="1"/>
  <c r="AD75" i="1"/>
  <c r="T76" i="1"/>
  <c r="Z76" i="1" s="1"/>
  <c r="AC76" i="1" s="1"/>
  <c r="W76" i="1"/>
  <c r="K76" i="1"/>
  <c r="AH75" i="1"/>
  <c r="AK75" i="1" s="1"/>
  <c r="AE75" i="1"/>
  <c r="AI75" i="1"/>
  <c r="AL75" i="1" s="1"/>
  <c r="AF75" i="1"/>
  <c r="M78" i="1"/>
  <c r="J78" i="1"/>
  <c r="R76" i="1"/>
  <c r="X76" i="1" s="1"/>
  <c r="AA76" i="1" s="1"/>
  <c r="U76" i="1"/>
  <c r="P77" i="1"/>
  <c r="N77" i="1"/>
  <c r="Q77" i="1" s="1"/>
  <c r="L77" i="1"/>
  <c r="O77" i="1" s="1"/>
  <c r="V76" i="1"/>
  <c r="S76" i="1"/>
  <c r="Y76" i="1" s="1"/>
  <c r="AB76" i="1" s="1"/>
  <c r="AH76" i="1" l="1"/>
  <c r="AK76" i="1" s="1"/>
  <c r="AE76" i="1"/>
  <c r="P78" i="1"/>
  <c r="L78" i="1"/>
  <c r="O78" i="1" s="1"/>
  <c r="N78" i="1"/>
  <c r="Q78" i="1" s="1"/>
  <c r="S77" i="1"/>
  <c r="Y77" i="1" s="1"/>
  <c r="AB77" i="1" s="1"/>
  <c r="V77" i="1"/>
  <c r="U77" i="1"/>
  <c r="R77" i="1"/>
  <c r="X77" i="1" s="1"/>
  <c r="AA77" i="1" s="1"/>
  <c r="AD76" i="1"/>
  <c r="AG76" i="1"/>
  <c r="AJ76" i="1" s="1"/>
  <c r="M79" i="1"/>
  <c r="J79" i="1"/>
  <c r="W77" i="1"/>
  <c r="K77" i="1"/>
  <c r="T77" i="1"/>
  <c r="Z77" i="1" s="1"/>
  <c r="AC77" i="1" s="1"/>
  <c r="AI76" i="1"/>
  <c r="AL76" i="1" s="1"/>
  <c r="AF76" i="1"/>
  <c r="I81" i="1"/>
  <c r="H80" i="1"/>
  <c r="AI77" i="1" l="1"/>
  <c r="AL77" i="1" s="1"/>
  <c r="AF77" i="1"/>
  <c r="P79" i="1"/>
  <c r="L79" i="1"/>
  <c r="O79" i="1" s="1"/>
  <c r="N79" i="1"/>
  <c r="Q79" i="1" s="1"/>
  <c r="U78" i="1"/>
  <c r="R78" i="1"/>
  <c r="X78" i="1" s="1"/>
  <c r="AA78" i="1" s="1"/>
  <c r="I82" i="1"/>
  <c r="H81" i="1"/>
  <c r="V78" i="1"/>
  <c r="S78" i="1"/>
  <c r="Y78" i="1" s="1"/>
  <c r="AB78" i="1" s="1"/>
  <c r="M80" i="1"/>
  <c r="J80" i="1"/>
  <c r="AE77" i="1"/>
  <c r="AH77" i="1"/>
  <c r="AK77" i="1" s="1"/>
  <c r="AD77" i="1"/>
  <c r="AG77" i="1"/>
  <c r="AJ77" i="1" s="1"/>
  <c r="T78" i="1"/>
  <c r="Z78" i="1" s="1"/>
  <c r="AC78" i="1" s="1"/>
  <c r="K78" i="1"/>
  <c r="W78" i="1"/>
  <c r="U79" i="1" l="1"/>
  <c r="R79" i="1"/>
  <c r="X79" i="1" s="1"/>
  <c r="AA79" i="1" s="1"/>
  <c r="N80" i="1"/>
  <c r="Q80" i="1" s="1"/>
  <c r="L80" i="1"/>
  <c r="O80" i="1" s="1"/>
  <c r="P80" i="1"/>
  <c r="AG78" i="1"/>
  <c r="AJ78" i="1" s="1"/>
  <c r="AD78" i="1"/>
  <c r="S79" i="1"/>
  <c r="Y79" i="1" s="1"/>
  <c r="AB79" i="1" s="1"/>
  <c r="V79" i="1"/>
  <c r="I83" i="1"/>
  <c r="H82" i="1"/>
  <c r="AF78" i="1"/>
  <c r="AI78" i="1"/>
  <c r="AL78" i="1" s="1"/>
  <c r="AE78" i="1"/>
  <c r="AH78" i="1"/>
  <c r="AK78" i="1" s="1"/>
  <c r="M81" i="1"/>
  <c r="J81" i="1"/>
  <c r="T79" i="1"/>
  <c r="Z79" i="1" s="1"/>
  <c r="AC79" i="1" s="1"/>
  <c r="K79" i="1"/>
  <c r="W79" i="1"/>
  <c r="N81" i="1" l="1"/>
  <c r="Q81" i="1" s="1"/>
  <c r="L81" i="1"/>
  <c r="O81" i="1" s="1"/>
  <c r="P81" i="1"/>
  <c r="AH79" i="1"/>
  <c r="AK79" i="1" s="1"/>
  <c r="AE79" i="1"/>
  <c r="R80" i="1"/>
  <c r="X80" i="1" s="1"/>
  <c r="AA80" i="1" s="1"/>
  <c r="U80" i="1"/>
  <c r="M82" i="1"/>
  <c r="J82" i="1"/>
  <c r="T80" i="1"/>
  <c r="Z80" i="1" s="1"/>
  <c r="AC80" i="1" s="1"/>
  <c r="K80" i="1"/>
  <c r="W80" i="1"/>
  <c r="AG79" i="1"/>
  <c r="AJ79" i="1" s="1"/>
  <c r="AD79" i="1"/>
  <c r="AF79" i="1"/>
  <c r="AI79" i="1"/>
  <c r="AL79" i="1" s="1"/>
  <c r="I84" i="1"/>
  <c r="H83" i="1"/>
  <c r="V80" i="1"/>
  <c r="S80" i="1"/>
  <c r="Y80" i="1" s="1"/>
  <c r="AB80" i="1" s="1"/>
  <c r="AH80" i="1" l="1"/>
  <c r="AK80" i="1" s="1"/>
  <c r="AE80" i="1"/>
  <c r="P82" i="1"/>
  <c r="L82" i="1"/>
  <c r="O82" i="1" s="1"/>
  <c r="N82" i="1"/>
  <c r="Q82" i="1" s="1"/>
  <c r="AI80" i="1"/>
  <c r="AL80" i="1" s="1"/>
  <c r="AF80" i="1"/>
  <c r="S81" i="1"/>
  <c r="Y81" i="1" s="1"/>
  <c r="AB81" i="1" s="1"/>
  <c r="V81" i="1"/>
  <c r="M83" i="1"/>
  <c r="J83" i="1"/>
  <c r="AD80" i="1"/>
  <c r="AG80" i="1"/>
  <c r="AJ80" i="1" s="1"/>
  <c r="R81" i="1"/>
  <c r="X81" i="1" s="1"/>
  <c r="AA81" i="1" s="1"/>
  <c r="U81" i="1"/>
  <c r="I85" i="1"/>
  <c r="H84" i="1"/>
  <c r="W81" i="1"/>
  <c r="K81" i="1"/>
  <c r="T81" i="1"/>
  <c r="Z81" i="1" s="1"/>
  <c r="AC81" i="1" s="1"/>
  <c r="AE81" i="1" l="1"/>
  <c r="AH81" i="1"/>
  <c r="AK81" i="1" s="1"/>
  <c r="U82" i="1"/>
  <c r="R82" i="1"/>
  <c r="X82" i="1" s="1"/>
  <c r="AA82" i="1" s="1"/>
  <c r="I86" i="1"/>
  <c r="H85" i="1"/>
  <c r="S82" i="1"/>
  <c r="Y82" i="1" s="1"/>
  <c r="AB82" i="1" s="1"/>
  <c r="V82" i="1"/>
  <c r="AI81" i="1"/>
  <c r="AL81" i="1" s="1"/>
  <c r="AF81" i="1"/>
  <c r="P83" i="1"/>
  <c r="L83" i="1"/>
  <c r="O83" i="1" s="1"/>
  <c r="N83" i="1"/>
  <c r="Q83" i="1" s="1"/>
  <c r="AD81" i="1"/>
  <c r="AG81" i="1"/>
  <c r="AJ81" i="1" s="1"/>
  <c r="M84" i="1"/>
  <c r="J84" i="1"/>
  <c r="T82" i="1"/>
  <c r="Z82" i="1" s="1"/>
  <c r="AC82" i="1" s="1"/>
  <c r="W82" i="1"/>
  <c r="K82" i="1"/>
  <c r="N84" i="1" l="1"/>
  <c r="Q84" i="1" s="1"/>
  <c r="P84" i="1"/>
  <c r="L84" i="1"/>
  <c r="O84" i="1" s="1"/>
  <c r="U83" i="1"/>
  <c r="R83" i="1"/>
  <c r="X83" i="1" s="1"/>
  <c r="AA83" i="1" s="1"/>
  <c r="AD82" i="1"/>
  <c r="AG82" i="1"/>
  <c r="AJ82" i="1" s="1"/>
  <c r="T83" i="1"/>
  <c r="Z83" i="1" s="1"/>
  <c r="AC83" i="1" s="1"/>
  <c r="W83" i="1"/>
  <c r="K83" i="1"/>
  <c r="I87" i="1"/>
  <c r="H86" i="1"/>
  <c r="V83" i="1"/>
  <c r="S83" i="1"/>
  <c r="Y83" i="1" s="1"/>
  <c r="AB83" i="1" s="1"/>
  <c r="AE82" i="1"/>
  <c r="AH82" i="1"/>
  <c r="AK82" i="1" s="1"/>
  <c r="AF82" i="1"/>
  <c r="AI82" i="1"/>
  <c r="AL82" i="1" s="1"/>
  <c r="M85" i="1"/>
  <c r="J85" i="1"/>
  <c r="AF83" i="1" l="1"/>
  <c r="AI83" i="1"/>
  <c r="AL83" i="1" s="1"/>
  <c r="N85" i="1"/>
  <c r="Q85" i="1" s="1"/>
  <c r="P85" i="1"/>
  <c r="L85" i="1"/>
  <c r="O85" i="1" s="1"/>
  <c r="I88" i="1"/>
  <c r="H87" i="1"/>
  <c r="R84" i="1"/>
  <c r="X84" i="1" s="1"/>
  <c r="AA84" i="1" s="1"/>
  <c r="U84" i="1"/>
  <c r="AE83" i="1"/>
  <c r="AH83" i="1"/>
  <c r="AK83" i="1" s="1"/>
  <c r="V84" i="1"/>
  <c r="S84" i="1"/>
  <c r="Y84" i="1" s="1"/>
  <c r="AB84" i="1" s="1"/>
  <c r="M86" i="1"/>
  <c r="J86" i="1"/>
  <c r="AG83" i="1"/>
  <c r="AJ83" i="1" s="1"/>
  <c r="AD83" i="1"/>
  <c r="W84" i="1"/>
  <c r="T84" i="1"/>
  <c r="Z84" i="1" s="1"/>
  <c r="AC84" i="1" s="1"/>
  <c r="K84" i="1"/>
  <c r="AF84" i="1" l="1"/>
  <c r="AI84" i="1"/>
  <c r="AL84" i="1" s="1"/>
  <c r="M87" i="1"/>
  <c r="J87" i="1"/>
  <c r="W85" i="1"/>
  <c r="K85" i="1"/>
  <c r="T85" i="1"/>
  <c r="Z85" i="1" s="1"/>
  <c r="AC85" i="1" s="1"/>
  <c r="P86" i="1"/>
  <c r="L86" i="1"/>
  <c r="O86" i="1" s="1"/>
  <c r="N86" i="1"/>
  <c r="Q86" i="1" s="1"/>
  <c r="I89" i="1"/>
  <c r="H88" i="1"/>
  <c r="AD84" i="1"/>
  <c r="AG84" i="1"/>
  <c r="AJ84" i="1" s="1"/>
  <c r="S85" i="1"/>
  <c r="Y85" i="1" s="1"/>
  <c r="AB85" i="1" s="1"/>
  <c r="V85" i="1"/>
  <c r="AH84" i="1"/>
  <c r="AK84" i="1" s="1"/>
  <c r="AE84" i="1"/>
  <c r="R85" i="1"/>
  <c r="X85" i="1" s="1"/>
  <c r="AA85" i="1" s="1"/>
  <c r="U85" i="1"/>
  <c r="M88" i="1" l="1"/>
  <c r="J88" i="1"/>
  <c r="S86" i="1"/>
  <c r="Y86" i="1" s="1"/>
  <c r="AB86" i="1" s="1"/>
  <c r="V86" i="1"/>
  <c r="AD85" i="1"/>
  <c r="AG85" i="1"/>
  <c r="AJ85" i="1" s="1"/>
  <c r="AE85" i="1"/>
  <c r="AH85" i="1"/>
  <c r="AK85" i="1" s="1"/>
  <c r="I90" i="1"/>
  <c r="H89" i="1"/>
  <c r="AI85" i="1"/>
  <c r="AL85" i="1" s="1"/>
  <c r="AF85" i="1"/>
  <c r="P87" i="1"/>
  <c r="L87" i="1"/>
  <c r="O87" i="1" s="1"/>
  <c r="N87" i="1"/>
  <c r="Q87" i="1" s="1"/>
  <c r="T86" i="1"/>
  <c r="Z86" i="1" s="1"/>
  <c r="AC86" i="1" s="1"/>
  <c r="W86" i="1"/>
  <c r="K86" i="1"/>
  <c r="R86" i="1"/>
  <c r="X86" i="1" s="1"/>
  <c r="AA86" i="1" s="1"/>
  <c r="U86" i="1"/>
  <c r="D22" i="1" l="1"/>
  <c r="D25" i="1" s="1"/>
  <c r="S87" i="1"/>
  <c r="Y87" i="1" s="1"/>
  <c r="AB87" i="1" s="1"/>
  <c r="V87" i="1"/>
  <c r="I91" i="1"/>
  <c r="H90" i="1"/>
  <c r="D20" i="1"/>
  <c r="AG86" i="1"/>
  <c r="AJ86" i="1" s="1"/>
  <c r="AD86" i="1"/>
  <c r="AE86" i="1"/>
  <c r="AH86" i="1"/>
  <c r="AK86" i="1" s="1"/>
  <c r="AF86" i="1"/>
  <c r="AI86" i="1"/>
  <c r="AL86" i="1" s="1"/>
  <c r="T87" i="1"/>
  <c r="Z87" i="1" s="1"/>
  <c r="AC87" i="1" s="1"/>
  <c r="K87" i="1"/>
  <c r="W87" i="1"/>
  <c r="U87" i="1"/>
  <c r="R87" i="1"/>
  <c r="X87" i="1" s="1"/>
  <c r="AA87" i="1" s="1"/>
  <c r="M89" i="1"/>
  <c r="J89" i="1"/>
  <c r="N88" i="1"/>
  <c r="Q88" i="1" s="1"/>
  <c r="L88" i="1"/>
  <c r="O88" i="1" s="1"/>
  <c r="P88" i="1"/>
  <c r="V88" i="1" l="1"/>
  <c r="S88" i="1"/>
  <c r="Y88" i="1" s="1"/>
  <c r="AB88" i="1" s="1"/>
  <c r="M90" i="1"/>
  <c r="J90" i="1"/>
  <c r="R88" i="1"/>
  <c r="X88" i="1" s="1"/>
  <c r="AA88" i="1" s="1"/>
  <c r="U88" i="1"/>
  <c r="AF87" i="1"/>
  <c r="AI87" i="1"/>
  <c r="AL87" i="1" s="1"/>
  <c r="I92" i="1"/>
  <c r="H91" i="1"/>
  <c r="N89" i="1"/>
  <c r="Q89" i="1" s="1"/>
  <c r="L89" i="1"/>
  <c r="O89" i="1" s="1"/>
  <c r="P89" i="1"/>
  <c r="AG87" i="1"/>
  <c r="AJ87" i="1" s="1"/>
  <c r="AD87" i="1"/>
  <c r="T88" i="1"/>
  <c r="Z88" i="1" s="1"/>
  <c r="AC88" i="1" s="1"/>
  <c r="K88" i="1"/>
  <c r="W88" i="1"/>
  <c r="AH87" i="1"/>
  <c r="AK87" i="1" s="1"/>
  <c r="AE87" i="1"/>
  <c r="R89" i="1" l="1"/>
  <c r="X89" i="1" s="1"/>
  <c r="AA89" i="1" s="1"/>
  <c r="U89" i="1"/>
  <c r="P90" i="1"/>
  <c r="L90" i="1"/>
  <c r="O90" i="1" s="1"/>
  <c r="N90" i="1"/>
  <c r="Q90" i="1" s="1"/>
  <c r="W89" i="1"/>
  <c r="K89" i="1"/>
  <c r="T89" i="1"/>
  <c r="Z89" i="1" s="1"/>
  <c r="AC89" i="1" s="1"/>
  <c r="M91" i="1"/>
  <c r="J91" i="1"/>
  <c r="AH88" i="1"/>
  <c r="AK88" i="1" s="1"/>
  <c r="AE88" i="1"/>
  <c r="AI88" i="1"/>
  <c r="AL88" i="1" s="1"/>
  <c r="AF88" i="1"/>
  <c r="S89" i="1"/>
  <c r="Y89" i="1" s="1"/>
  <c r="AB89" i="1" s="1"/>
  <c r="V89" i="1"/>
  <c r="I93" i="1"/>
  <c r="H92" i="1"/>
  <c r="AD88" i="1"/>
  <c r="AG88" i="1"/>
  <c r="AJ88" i="1" s="1"/>
  <c r="AE89" i="1" l="1"/>
  <c r="AH89" i="1"/>
  <c r="AK89" i="1" s="1"/>
  <c r="S90" i="1"/>
  <c r="Y90" i="1" s="1"/>
  <c r="AB90" i="1" s="1"/>
  <c r="V90" i="1"/>
  <c r="M92" i="1"/>
  <c r="J92" i="1"/>
  <c r="AI89" i="1"/>
  <c r="AL89" i="1" s="1"/>
  <c r="AF89" i="1"/>
  <c r="R90" i="1"/>
  <c r="X90" i="1" s="1"/>
  <c r="AA90" i="1" s="1"/>
  <c r="U90" i="1"/>
  <c r="I94" i="1"/>
  <c r="H93" i="1"/>
  <c r="P91" i="1"/>
  <c r="L91" i="1"/>
  <c r="O91" i="1" s="1"/>
  <c r="N91" i="1"/>
  <c r="Q91" i="1" s="1"/>
  <c r="T90" i="1"/>
  <c r="Z90" i="1" s="1"/>
  <c r="AC90" i="1" s="1"/>
  <c r="W90" i="1"/>
  <c r="K90" i="1"/>
  <c r="AD89" i="1"/>
  <c r="AG89" i="1"/>
  <c r="AJ89" i="1" s="1"/>
  <c r="AF90" i="1" l="1"/>
  <c r="AI90" i="1"/>
  <c r="AL90" i="1" s="1"/>
  <c r="AE90" i="1"/>
  <c r="AH90" i="1"/>
  <c r="AK90" i="1" s="1"/>
  <c r="S91" i="1"/>
  <c r="Y91" i="1" s="1"/>
  <c r="AB91" i="1" s="1"/>
  <c r="V91" i="1"/>
  <c r="M93" i="1"/>
  <c r="J93" i="1"/>
  <c r="T91" i="1"/>
  <c r="Z91" i="1" s="1"/>
  <c r="AC91" i="1" s="1"/>
  <c r="K91" i="1"/>
  <c r="W91" i="1"/>
  <c r="I95" i="1"/>
  <c r="H94" i="1"/>
  <c r="U91" i="1"/>
  <c r="R91" i="1"/>
  <c r="X91" i="1" s="1"/>
  <c r="AA91" i="1" s="1"/>
  <c r="AG90" i="1"/>
  <c r="AJ90" i="1" s="1"/>
  <c r="AD90" i="1"/>
  <c r="N92" i="1"/>
  <c r="Q92" i="1" s="1"/>
  <c r="L92" i="1"/>
  <c r="O92" i="1" s="1"/>
  <c r="P92" i="1"/>
  <c r="V92" i="1" l="1"/>
  <c r="S92" i="1"/>
  <c r="Y92" i="1" s="1"/>
  <c r="AB92" i="1" s="1"/>
  <c r="I96" i="1"/>
  <c r="H95" i="1"/>
  <c r="AG91" i="1"/>
  <c r="AJ91" i="1" s="1"/>
  <c r="AD91" i="1"/>
  <c r="N93" i="1"/>
  <c r="Q93" i="1" s="1"/>
  <c r="L93" i="1"/>
  <c r="O93" i="1" s="1"/>
  <c r="P93" i="1"/>
  <c r="M94" i="1"/>
  <c r="J94" i="1"/>
  <c r="R92" i="1"/>
  <c r="X92" i="1" s="1"/>
  <c r="AA92" i="1" s="1"/>
  <c r="U92" i="1"/>
  <c r="T92" i="1"/>
  <c r="Z92" i="1" s="1"/>
  <c r="AC92" i="1" s="1"/>
  <c r="K92" i="1"/>
  <c r="W92" i="1"/>
  <c r="AF91" i="1"/>
  <c r="AI91" i="1"/>
  <c r="AL91" i="1" s="1"/>
  <c r="AH91" i="1"/>
  <c r="AK91" i="1" s="1"/>
  <c r="AE91" i="1"/>
  <c r="AD92" i="1" l="1"/>
  <c r="AG92" i="1"/>
  <c r="AJ92" i="1" s="1"/>
  <c r="R93" i="1"/>
  <c r="X93" i="1" s="1"/>
  <c r="AA93" i="1" s="1"/>
  <c r="U93" i="1"/>
  <c r="M95" i="1"/>
  <c r="J95" i="1"/>
  <c r="W93" i="1"/>
  <c r="K93" i="1"/>
  <c r="T93" i="1"/>
  <c r="Z93" i="1" s="1"/>
  <c r="AC93" i="1" s="1"/>
  <c r="I97" i="1"/>
  <c r="H96" i="1"/>
  <c r="P94" i="1"/>
  <c r="L94" i="1"/>
  <c r="O94" i="1" s="1"/>
  <c r="N94" i="1"/>
  <c r="Q94" i="1" s="1"/>
  <c r="AH92" i="1"/>
  <c r="AK92" i="1" s="1"/>
  <c r="AE92" i="1"/>
  <c r="AI92" i="1"/>
  <c r="AL92" i="1" s="1"/>
  <c r="AF92" i="1"/>
  <c r="S93" i="1"/>
  <c r="Y93" i="1" s="1"/>
  <c r="AB93" i="1" s="1"/>
  <c r="V93" i="1"/>
  <c r="U94" i="1" l="1"/>
  <c r="R94" i="1"/>
  <c r="X94" i="1" s="1"/>
  <c r="AA94" i="1" s="1"/>
  <c r="S94" i="1"/>
  <c r="Y94" i="1" s="1"/>
  <c r="AB94" i="1" s="1"/>
  <c r="V94" i="1"/>
  <c r="M96" i="1"/>
  <c r="J96" i="1"/>
  <c r="AD93" i="1"/>
  <c r="AG93" i="1"/>
  <c r="AJ93" i="1" s="1"/>
  <c r="AE93" i="1"/>
  <c r="AH93" i="1"/>
  <c r="AK93" i="1" s="1"/>
  <c r="T94" i="1"/>
  <c r="Z94" i="1" s="1"/>
  <c r="AC94" i="1" s="1"/>
  <c r="W94" i="1"/>
  <c r="K94" i="1"/>
  <c r="I98" i="1"/>
  <c r="H97" i="1"/>
  <c r="AI93" i="1"/>
  <c r="AL93" i="1" s="1"/>
  <c r="AF93" i="1"/>
  <c r="P95" i="1"/>
  <c r="L95" i="1"/>
  <c r="O95" i="1" s="1"/>
  <c r="N95" i="1"/>
  <c r="Q95" i="1" s="1"/>
  <c r="AF94" i="1" l="1"/>
  <c r="AI94" i="1"/>
  <c r="AL94" i="1" s="1"/>
  <c r="AE94" i="1"/>
  <c r="AH94" i="1"/>
  <c r="AK94" i="1" s="1"/>
  <c r="T95" i="1"/>
  <c r="Z95" i="1" s="1"/>
  <c r="AC95" i="1" s="1"/>
  <c r="W95" i="1"/>
  <c r="K95" i="1"/>
  <c r="U95" i="1"/>
  <c r="R95" i="1"/>
  <c r="X95" i="1" s="1"/>
  <c r="AA95" i="1" s="1"/>
  <c r="I99" i="1"/>
  <c r="H98" i="1"/>
  <c r="AD94" i="1"/>
  <c r="AG94" i="1"/>
  <c r="AJ94" i="1" s="1"/>
  <c r="M97" i="1"/>
  <c r="J97" i="1"/>
  <c r="V95" i="1"/>
  <c r="S95" i="1"/>
  <c r="Y95" i="1" s="1"/>
  <c r="AB95" i="1" s="1"/>
  <c r="N96" i="1"/>
  <c r="Q96" i="1" s="1"/>
  <c r="P96" i="1"/>
  <c r="L96" i="1"/>
  <c r="O96" i="1" s="1"/>
  <c r="AE95" i="1" l="1"/>
  <c r="AH95" i="1"/>
  <c r="AK95" i="1" s="1"/>
  <c r="R96" i="1"/>
  <c r="X96" i="1" s="1"/>
  <c r="AA96" i="1" s="1"/>
  <c r="U96" i="1"/>
  <c r="V96" i="1"/>
  <c r="S96" i="1"/>
  <c r="Y96" i="1" s="1"/>
  <c r="AB96" i="1" s="1"/>
  <c r="M98" i="1"/>
  <c r="J98" i="1"/>
  <c r="N97" i="1"/>
  <c r="Q97" i="1" s="1"/>
  <c r="P97" i="1"/>
  <c r="L97" i="1"/>
  <c r="O97" i="1" s="1"/>
  <c r="I100" i="1"/>
  <c r="H99" i="1"/>
  <c r="W96" i="1"/>
  <c r="T96" i="1"/>
  <c r="Z96" i="1" s="1"/>
  <c r="AC96" i="1" s="1"/>
  <c r="K96" i="1"/>
  <c r="AG95" i="1"/>
  <c r="AJ95" i="1" s="1"/>
  <c r="AD95" i="1"/>
  <c r="AF95" i="1"/>
  <c r="AI95" i="1"/>
  <c r="AL95" i="1" s="1"/>
  <c r="S97" i="1" l="1"/>
  <c r="Y97" i="1" s="1"/>
  <c r="AB97" i="1" s="1"/>
  <c r="V97" i="1"/>
  <c r="I101" i="1"/>
  <c r="H100" i="1"/>
  <c r="AF96" i="1"/>
  <c r="AI96" i="1"/>
  <c r="AL96" i="1" s="1"/>
  <c r="R97" i="1"/>
  <c r="X97" i="1" s="1"/>
  <c r="AA97" i="1" s="1"/>
  <c r="U97" i="1"/>
  <c r="P98" i="1"/>
  <c r="L98" i="1"/>
  <c r="O98" i="1" s="1"/>
  <c r="N98" i="1"/>
  <c r="Q98" i="1" s="1"/>
  <c r="AD96" i="1"/>
  <c r="AG96" i="1"/>
  <c r="AJ96" i="1" s="1"/>
  <c r="AH96" i="1"/>
  <c r="AK96" i="1" s="1"/>
  <c r="AE96" i="1"/>
  <c r="M99" i="1"/>
  <c r="J99" i="1"/>
  <c r="W97" i="1"/>
  <c r="K97" i="1"/>
  <c r="T97" i="1"/>
  <c r="Z97" i="1" s="1"/>
  <c r="AC97" i="1" s="1"/>
  <c r="AI97" i="1" l="1"/>
  <c r="AL97" i="1" s="1"/>
  <c r="AF97" i="1"/>
  <c r="P99" i="1"/>
  <c r="L99" i="1"/>
  <c r="O99" i="1" s="1"/>
  <c r="N99" i="1"/>
  <c r="Q99" i="1" s="1"/>
  <c r="M100" i="1"/>
  <c r="J100" i="1"/>
  <c r="AD97" i="1"/>
  <c r="AG97" i="1"/>
  <c r="AJ97" i="1" s="1"/>
  <c r="I102" i="1"/>
  <c r="H101" i="1"/>
  <c r="R98" i="1"/>
  <c r="X98" i="1" s="1"/>
  <c r="AA98" i="1" s="1"/>
  <c r="U98" i="1"/>
  <c r="T98" i="1"/>
  <c r="Z98" i="1" s="1"/>
  <c r="AC98" i="1" s="1"/>
  <c r="W98" i="1"/>
  <c r="K98" i="1"/>
  <c r="S98" i="1"/>
  <c r="Y98" i="1" s="1"/>
  <c r="AB98" i="1" s="1"/>
  <c r="V98" i="1"/>
  <c r="AE97" i="1"/>
  <c r="AH97" i="1"/>
  <c r="AK97" i="1" s="1"/>
  <c r="AG98" i="1" l="1"/>
  <c r="AJ98" i="1" s="1"/>
  <c r="AD98" i="1"/>
  <c r="U99" i="1"/>
  <c r="R99" i="1"/>
  <c r="X99" i="1" s="1"/>
  <c r="AA99" i="1" s="1"/>
  <c r="M101" i="1"/>
  <c r="J101" i="1"/>
  <c r="S99" i="1"/>
  <c r="Y99" i="1" s="1"/>
  <c r="AB99" i="1" s="1"/>
  <c r="V99" i="1"/>
  <c r="AF98" i="1"/>
  <c r="AI98" i="1"/>
  <c r="AL98" i="1" s="1"/>
  <c r="I103" i="1"/>
  <c r="H102" i="1"/>
  <c r="N100" i="1"/>
  <c r="Q100" i="1" s="1"/>
  <c r="L100" i="1"/>
  <c r="O100" i="1" s="1"/>
  <c r="P100" i="1"/>
  <c r="AE98" i="1"/>
  <c r="AH98" i="1"/>
  <c r="AK98" i="1" s="1"/>
  <c r="T99" i="1"/>
  <c r="Z99" i="1" s="1"/>
  <c r="AC99" i="1" s="1"/>
  <c r="K99" i="1"/>
  <c r="W99" i="1"/>
  <c r="M102" i="1" l="1"/>
  <c r="J102" i="1"/>
  <c r="AG99" i="1"/>
  <c r="AJ99" i="1" s="1"/>
  <c r="AD99" i="1"/>
  <c r="AH99" i="1"/>
  <c r="AK99" i="1" s="1"/>
  <c r="AE99" i="1"/>
  <c r="AF99" i="1"/>
  <c r="AI99" i="1"/>
  <c r="AL99" i="1" s="1"/>
  <c r="V100" i="1"/>
  <c r="S100" i="1"/>
  <c r="Y100" i="1" s="1"/>
  <c r="AB100" i="1" s="1"/>
  <c r="I104" i="1"/>
  <c r="H103" i="1"/>
  <c r="R100" i="1"/>
  <c r="X100" i="1" s="1"/>
  <c r="AA100" i="1" s="1"/>
  <c r="U100" i="1"/>
  <c r="T100" i="1"/>
  <c r="Z100" i="1" s="1"/>
  <c r="AC100" i="1" s="1"/>
  <c r="K100" i="1"/>
  <c r="W100" i="1"/>
  <c r="N101" i="1"/>
  <c r="Q101" i="1" s="1"/>
  <c r="L101" i="1"/>
  <c r="O101" i="1" s="1"/>
  <c r="P101" i="1"/>
  <c r="S101" i="1" l="1"/>
  <c r="Y101" i="1" s="1"/>
  <c r="AB101" i="1" s="1"/>
  <c r="V101" i="1"/>
  <c r="M103" i="1"/>
  <c r="J103" i="1"/>
  <c r="I105" i="1"/>
  <c r="H104" i="1"/>
  <c r="AI100" i="1"/>
  <c r="AL100" i="1" s="1"/>
  <c r="AF100" i="1"/>
  <c r="AH100" i="1"/>
  <c r="AK100" i="1" s="1"/>
  <c r="AE100" i="1"/>
  <c r="R101" i="1"/>
  <c r="X101" i="1" s="1"/>
  <c r="AA101" i="1" s="1"/>
  <c r="U101" i="1"/>
  <c r="W101" i="1"/>
  <c r="K101" i="1"/>
  <c r="T101" i="1"/>
  <c r="Z101" i="1" s="1"/>
  <c r="AC101" i="1" s="1"/>
  <c r="AD100" i="1"/>
  <c r="AG100" i="1"/>
  <c r="AJ100" i="1" s="1"/>
  <c r="P102" i="1"/>
  <c r="L102" i="1"/>
  <c r="O102" i="1" s="1"/>
  <c r="N102" i="1"/>
  <c r="Q102" i="1" s="1"/>
  <c r="AI101" i="1" l="1"/>
  <c r="AL101" i="1" s="1"/>
  <c r="AF101" i="1"/>
  <c r="T102" i="1"/>
  <c r="Z102" i="1" s="1"/>
  <c r="AC102" i="1" s="1"/>
  <c r="W102" i="1"/>
  <c r="K102" i="1"/>
  <c r="AD101" i="1"/>
  <c r="AG101" i="1"/>
  <c r="AJ101" i="1" s="1"/>
  <c r="P103" i="1"/>
  <c r="L103" i="1"/>
  <c r="O103" i="1" s="1"/>
  <c r="N103" i="1"/>
  <c r="Q103" i="1" s="1"/>
  <c r="U102" i="1"/>
  <c r="R102" i="1"/>
  <c r="X102" i="1" s="1"/>
  <c r="AA102" i="1" s="1"/>
  <c r="S102" i="1"/>
  <c r="Y102" i="1" s="1"/>
  <c r="AB102" i="1" s="1"/>
  <c r="V102" i="1"/>
  <c r="M104" i="1"/>
  <c r="J104" i="1"/>
  <c r="I106" i="1"/>
  <c r="H105" i="1"/>
  <c r="AE101" i="1"/>
  <c r="AH101" i="1"/>
  <c r="AK101" i="1" s="1"/>
  <c r="AD102" i="1" l="1"/>
  <c r="AG102" i="1"/>
  <c r="AJ102" i="1" s="1"/>
  <c r="V103" i="1"/>
  <c r="S103" i="1"/>
  <c r="Y103" i="1" s="1"/>
  <c r="AB103" i="1" s="1"/>
  <c r="AF102" i="1"/>
  <c r="AI102" i="1"/>
  <c r="AL102" i="1" s="1"/>
  <c r="M105" i="1"/>
  <c r="J105" i="1"/>
  <c r="T103" i="1"/>
  <c r="Z103" i="1" s="1"/>
  <c r="AC103" i="1" s="1"/>
  <c r="W103" i="1"/>
  <c r="K103" i="1"/>
  <c r="N104" i="1"/>
  <c r="Q104" i="1" s="1"/>
  <c r="P104" i="1"/>
  <c r="L104" i="1"/>
  <c r="O104" i="1" s="1"/>
  <c r="I107" i="1"/>
  <c r="H106" i="1"/>
  <c r="AE102" i="1"/>
  <c r="AH102" i="1"/>
  <c r="AK102" i="1" s="1"/>
  <c r="U103" i="1"/>
  <c r="R103" i="1"/>
  <c r="X103" i="1" s="1"/>
  <c r="AA103" i="1" s="1"/>
  <c r="AE103" i="1" l="1"/>
  <c r="AH103" i="1"/>
  <c r="AK103" i="1" s="1"/>
  <c r="AG103" i="1"/>
  <c r="AJ103" i="1" s="1"/>
  <c r="AD103" i="1"/>
  <c r="P105" i="1"/>
  <c r="N105" i="1"/>
  <c r="Q105" i="1" s="1"/>
  <c r="L105" i="1"/>
  <c r="O105" i="1" s="1"/>
  <c r="W104" i="1"/>
  <c r="K104" i="1"/>
  <c r="T104" i="1"/>
  <c r="Z104" i="1" s="1"/>
  <c r="AC104" i="1" s="1"/>
  <c r="I108" i="1"/>
  <c r="H107" i="1"/>
  <c r="M106" i="1"/>
  <c r="J106" i="1"/>
  <c r="R104" i="1"/>
  <c r="X104" i="1" s="1"/>
  <c r="AA104" i="1" s="1"/>
  <c r="U104" i="1"/>
  <c r="V104" i="1"/>
  <c r="S104" i="1"/>
  <c r="Y104" i="1" s="1"/>
  <c r="AB104" i="1" s="1"/>
  <c r="AF103" i="1"/>
  <c r="AI103" i="1"/>
  <c r="AL103" i="1" s="1"/>
  <c r="AH104" i="1" l="1"/>
  <c r="AK104" i="1" s="1"/>
  <c r="AE104" i="1"/>
  <c r="M107" i="1"/>
  <c r="J107" i="1"/>
  <c r="AD104" i="1"/>
  <c r="AG104" i="1"/>
  <c r="AJ104" i="1" s="1"/>
  <c r="I109" i="1"/>
  <c r="H108" i="1"/>
  <c r="U105" i="1"/>
  <c r="R105" i="1"/>
  <c r="X105" i="1" s="1"/>
  <c r="AA105" i="1" s="1"/>
  <c r="AI104" i="1"/>
  <c r="AL104" i="1" s="1"/>
  <c r="AF104" i="1"/>
  <c r="W105" i="1"/>
  <c r="K105" i="1"/>
  <c r="T105" i="1"/>
  <c r="Z105" i="1" s="1"/>
  <c r="AC105" i="1" s="1"/>
  <c r="P106" i="1"/>
  <c r="L106" i="1"/>
  <c r="O106" i="1" s="1"/>
  <c r="N106" i="1"/>
  <c r="Q106" i="1" s="1"/>
  <c r="S105" i="1"/>
  <c r="Y105" i="1" s="1"/>
  <c r="AB105" i="1" s="1"/>
  <c r="V105" i="1"/>
  <c r="V106" i="1" l="1"/>
  <c r="S106" i="1"/>
  <c r="Y106" i="1" s="1"/>
  <c r="AB106" i="1" s="1"/>
  <c r="M108" i="1"/>
  <c r="J108" i="1"/>
  <c r="AI105" i="1"/>
  <c r="AL105" i="1" s="1"/>
  <c r="AF105" i="1"/>
  <c r="I110" i="1"/>
  <c r="H109" i="1"/>
  <c r="L107" i="1"/>
  <c r="O107" i="1" s="1"/>
  <c r="P107" i="1"/>
  <c r="N107" i="1"/>
  <c r="Q107" i="1" s="1"/>
  <c r="AD105" i="1"/>
  <c r="AG105" i="1"/>
  <c r="AJ105" i="1" s="1"/>
  <c r="AE105" i="1"/>
  <c r="AH105" i="1"/>
  <c r="AK105" i="1" s="1"/>
  <c r="T106" i="1"/>
  <c r="Z106" i="1" s="1"/>
  <c r="AC106" i="1" s="1"/>
  <c r="K106" i="1"/>
  <c r="W106" i="1"/>
  <c r="U106" i="1"/>
  <c r="R106" i="1"/>
  <c r="X106" i="1" s="1"/>
  <c r="AA106" i="1" s="1"/>
  <c r="AF106" i="1" l="1"/>
  <c r="AI106" i="1"/>
  <c r="AL106" i="1" s="1"/>
  <c r="M109" i="1"/>
  <c r="J109" i="1"/>
  <c r="I111" i="1"/>
  <c r="H110" i="1"/>
  <c r="N108" i="1"/>
  <c r="Q108" i="1" s="1"/>
  <c r="L108" i="1"/>
  <c r="O108" i="1" s="1"/>
  <c r="P108" i="1"/>
  <c r="AE106" i="1"/>
  <c r="AH106" i="1"/>
  <c r="AK106" i="1" s="1"/>
  <c r="AG106" i="1"/>
  <c r="AJ106" i="1" s="1"/>
  <c r="AD106" i="1"/>
  <c r="W107" i="1"/>
  <c r="K107" i="1"/>
  <c r="T107" i="1"/>
  <c r="Z107" i="1" s="1"/>
  <c r="AC107" i="1" s="1"/>
  <c r="V107" i="1"/>
  <c r="S107" i="1"/>
  <c r="Y107" i="1" s="1"/>
  <c r="AB107" i="1" s="1"/>
  <c r="U107" i="1"/>
  <c r="R107" i="1"/>
  <c r="X107" i="1" s="1"/>
  <c r="AA107" i="1" s="1"/>
  <c r="W108" i="1" l="1"/>
  <c r="K108" i="1"/>
  <c r="T108" i="1"/>
  <c r="Z108" i="1" s="1"/>
  <c r="AC108" i="1" s="1"/>
  <c r="N109" i="1"/>
  <c r="Q109" i="1" s="1"/>
  <c r="P109" i="1"/>
  <c r="L109" i="1"/>
  <c r="O109" i="1" s="1"/>
  <c r="AF107" i="1"/>
  <c r="AI107" i="1"/>
  <c r="AL107" i="1" s="1"/>
  <c r="AH107" i="1"/>
  <c r="AK107" i="1" s="1"/>
  <c r="AE107" i="1"/>
  <c r="M110" i="1"/>
  <c r="J110" i="1"/>
  <c r="AG107" i="1"/>
  <c r="AJ107" i="1" s="1"/>
  <c r="AD107" i="1"/>
  <c r="R108" i="1"/>
  <c r="X108" i="1" s="1"/>
  <c r="AA108" i="1" s="1"/>
  <c r="U108" i="1"/>
  <c r="V108" i="1"/>
  <c r="S108" i="1"/>
  <c r="Y108" i="1" s="1"/>
  <c r="AB108" i="1" s="1"/>
  <c r="I112" i="1"/>
  <c r="H111" i="1"/>
  <c r="I113" i="1" l="1"/>
  <c r="H112" i="1"/>
  <c r="P110" i="1"/>
  <c r="L110" i="1"/>
  <c r="O110" i="1" s="1"/>
  <c r="N110" i="1"/>
  <c r="Q110" i="1" s="1"/>
  <c r="M111" i="1"/>
  <c r="J111" i="1"/>
  <c r="W109" i="1"/>
  <c r="K109" i="1"/>
  <c r="T109" i="1"/>
  <c r="Z109" i="1" s="1"/>
  <c r="AC109" i="1" s="1"/>
  <c r="AI108" i="1"/>
  <c r="AL108" i="1" s="1"/>
  <c r="AF108" i="1"/>
  <c r="AD108" i="1"/>
  <c r="AG108" i="1"/>
  <c r="AJ108" i="1" s="1"/>
  <c r="R109" i="1"/>
  <c r="X109" i="1" s="1"/>
  <c r="AA109" i="1" s="1"/>
  <c r="U109" i="1"/>
  <c r="AH108" i="1"/>
  <c r="AK108" i="1" s="1"/>
  <c r="AE108" i="1"/>
  <c r="S109" i="1"/>
  <c r="Y109" i="1" s="1"/>
  <c r="AB109" i="1" s="1"/>
  <c r="V109" i="1"/>
  <c r="AD109" i="1" l="1"/>
  <c r="AG109" i="1"/>
  <c r="AJ109" i="1" s="1"/>
  <c r="S110" i="1"/>
  <c r="Y110" i="1" s="1"/>
  <c r="AB110" i="1" s="1"/>
  <c r="V110" i="1"/>
  <c r="U110" i="1"/>
  <c r="R110" i="1"/>
  <c r="X110" i="1" s="1"/>
  <c r="AA110" i="1" s="1"/>
  <c r="N111" i="1"/>
  <c r="Q111" i="1" s="1"/>
  <c r="L111" i="1"/>
  <c r="O111" i="1" s="1"/>
  <c r="P111" i="1"/>
  <c r="M112" i="1"/>
  <c r="J112" i="1"/>
  <c r="AE109" i="1"/>
  <c r="AH109" i="1"/>
  <c r="AK109" i="1" s="1"/>
  <c r="AI109" i="1"/>
  <c r="AL109" i="1" s="1"/>
  <c r="AF109" i="1"/>
  <c r="T110" i="1"/>
  <c r="Z110" i="1" s="1"/>
  <c r="AC110" i="1" s="1"/>
  <c r="K110" i="1"/>
  <c r="W110" i="1"/>
  <c r="I114" i="1"/>
  <c r="H113" i="1"/>
  <c r="M113" i="1" l="1"/>
  <c r="J113" i="1"/>
  <c r="AF110" i="1"/>
  <c r="AI110" i="1"/>
  <c r="AL110" i="1" s="1"/>
  <c r="R111" i="1"/>
  <c r="X111" i="1" s="1"/>
  <c r="AA111" i="1" s="1"/>
  <c r="U111" i="1"/>
  <c r="I115" i="1"/>
  <c r="D23" i="1" s="1"/>
  <c r="H114" i="1"/>
  <c r="AH110" i="1"/>
  <c r="AK110" i="1" s="1"/>
  <c r="AE110" i="1"/>
  <c r="T111" i="1"/>
  <c r="Z111" i="1" s="1"/>
  <c r="AC111" i="1" s="1"/>
  <c r="K111" i="1"/>
  <c r="W111" i="1"/>
  <c r="N112" i="1"/>
  <c r="Q112" i="1" s="1"/>
  <c r="L112" i="1"/>
  <c r="O112" i="1" s="1"/>
  <c r="P112" i="1"/>
  <c r="AG110" i="1"/>
  <c r="AJ110" i="1" s="1"/>
  <c r="AD110" i="1"/>
  <c r="V111" i="1"/>
  <c r="S111" i="1"/>
  <c r="Y111" i="1" s="1"/>
  <c r="AB111" i="1" s="1"/>
  <c r="M114" i="1" l="1"/>
  <c r="J114" i="1"/>
  <c r="AH111" i="1"/>
  <c r="AK111" i="1" s="1"/>
  <c r="AE111" i="1"/>
  <c r="AI111" i="1"/>
  <c r="AL111" i="1" s="1"/>
  <c r="AF111" i="1"/>
  <c r="I116" i="1"/>
  <c r="H115" i="1"/>
  <c r="D21" i="1"/>
  <c r="S112" i="1"/>
  <c r="Y112" i="1" s="1"/>
  <c r="AB112" i="1" s="1"/>
  <c r="V112" i="1"/>
  <c r="R112" i="1"/>
  <c r="X112" i="1" s="1"/>
  <c r="AA112" i="1" s="1"/>
  <c r="U112" i="1"/>
  <c r="W112" i="1"/>
  <c r="K112" i="1"/>
  <c r="T112" i="1"/>
  <c r="Z112" i="1" s="1"/>
  <c r="AC112" i="1" s="1"/>
  <c r="AD111" i="1"/>
  <c r="AG111" i="1"/>
  <c r="AJ111" i="1" s="1"/>
  <c r="P113" i="1"/>
  <c r="L113" i="1"/>
  <c r="O113" i="1" s="1"/>
  <c r="N113" i="1"/>
  <c r="Q113" i="1" s="1"/>
  <c r="M115" i="1" l="1"/>
  <c r="J115" i="1"/>
  <c r="U113" i="1"/>
  <c r="R113" i="1"/>
  <c r="X113" i="1" s="1"/>
  <c r="AA113" i="1" s="1"/>
  <c r="AE112" i="1"/>
  <c r="AH112" i="1"/>
  <c r="AK112" i="1" s="1"/>
  <c r="I117" i="1"/>
  <c r="H116" i="1"/>
  <c r="S113" i="1"/>
  <c r="Y113" i="1" s="1"/>
  <c r="AB113" i="1" s="1"/>
  <c r="V113" i="1"/>
  <c r="T113" i="1"/>
  <c r="Z113" i="1" s="1"/>
  <c r="AC113" i="1" s="1"/>
  <c r="W113" i="1"/>
  <c r="K113" i="1"/>
  <c r="AI112" i="1"/>
  <c r="AL112" i="1" s="1"/>
  <c r="AF112" i="1"/>
  <c r="AD112" i="1"/>
  <c r="AG112" i="1"/>
  <c r="AJ112" i="1" s="1"/>
  <c r="P114" i="1"/>
  <c r="N114" i="1"/>
  <c r="Q114" i="1" s="1"/>
  <c r="L114" i="1"/>
  <c r="O114" i="1" s="1"/>
  <c r="U114" i="1" l="1"/>
  <c r="R114" i="1"/>
  <c r="X114" i="1" s="1"/>
  <c r="AA114" i="1" s="1"/>
  <c r="M116" i="1"/>
  <c r="J116" i="1"/>
  <c r="AD113" i="1"/>
  <c r="AG113" i="1"/>
  <c r="AJ113" i="1" s="1"/>
  <c r="AF113" i="1"/>
  <c r="AI113" i="1"/>
  <c r="AL113" i="1" s="1"/>
  <c r="I118" i="1"/>
  <c r="H117" i="1"/>
  <c r="S114" i="1"/>
  <c r="Y114" i="1" s="1"/>
  <c r="AB114" i="1" s="1"/>
  <c r="V114" i="1"/>
  <c r="W114" i="1"/>
  <c r="K114" i="1"/>
  <c r="T114" i="1"/>
  <c r="Z114" i="1" s="1"/>
  <c r="AC114" i="1" s="1"/>
  <c r="AE113" i="1"/>
  <c r="AH113" i="1"/>
  <c r="AK113" i="1" s="1"/>
  <c r="N115" i="1"/>
  <c r="Q115" i="1" s="1"/>
  <c r="P115" i="1"/>
  <c r="L115" i="1"/>
  <c r="O115" i="1" s="1"/>
  <c r="AI114" i="1" l="1"/>
  <c r="AL114" i="1" s="1"/>
  <c r="AF114" i="1"/>
  <c r="R115" i="1"/>
  <c r="X115" i="1" s="1"/>
  <c r="AA115" i="1" s="1"/>
  <c r="U115" i="1"/>
  <c r="V115" i="1"/>
  <c r="S115" i="1"/>
  <c r="Y115" i="1" s="1"/>
  <c r="AB115" i="1" s="1"/>
  <c r="N116" i="1"/>
  <c r="Q116" i="1" s="1"/>
  <c r="L116" i="1"/>
  <c r="O116" i="1" s="1"/>
  <c r="P116" i="1"/>
  <c r="AG114" i="1"/>
  <c r="AJ114" i="1" s="1"/>
  <c r="AD114" i="1"/>
  <c r="AE114" i="1"/>
  <c r="AH114" i="1"/>
  <c r="AK114" i="1" s="1"/>
  <c r="T115" i="1"/>
  <c r="Z115" i="1" s="1"/>
  <c r="AC115" i="1" s="1"/>
  <c r="K115" i="1"/>
  <c r="W115" i="1"/>
  <c r="M117" i="1"/>
  <c r="J117" i="1"/>
  <c r="I119" i="1"/>
  <c r="H118" i="1"/>
  <c r="AF115" i="1" l="1"/>
  <c r="AI115" i="1"/>
  <c r="AL115" i="1" s="1"/>
  <c r="M118" i="1"/>
  <c r="J118" i="1"/>
  <c r="R116" i="1"/>
  <c r="X116" i="1" s="1"/>
  <c r="AA116" i="1" s="1"/>
  <c r="U116" i="1"/>
  <c r="I120" i="1"/>
  <c r="H119" i="1"/>
  <c r="W116" i="1"/>
  <c r="K116" i="1"/>
  <c r="T116" i="1"/>
  <c r="Z116" i="1" s="1"/>
  <c r="AC116" i="1" s="1"/>
  <c r="AD115" i="1"/>
  <c r="AG115" i="1"/>
  <c r="AJ115" i="1" s="1"/>
  <c r="AH115" i="1"/>
  <c r="AK115" i="1" s="1"/>
  <c r="AE115" i="1"/>
  <c r="P117" i="1"/>
  <c r="L117" i="1"/>
  <c r="O117" i="1" s="1"/>
  <c r="N117" i="1"/>
  <c r="Q117" i="1" s="1"/>
  <c r="S116" i="1"/>
  <c r="Y116" i="1" s="1"/>
  <c r="AB116" i="1" s="1"/>
  <c r="V116" i="1"/>
  <c r="R117" i="1" l="1"/>
  <c r="X117" i="1" s="1"/>
  <c r="AA117" i="1" s="1"/>
  <c r="U117" i="1"/>
  <c r="S117" i="1"/>
  <c r="Y117" i="1" s="1"/>
  <c r="AB117" i="1" s="1"/>
  <c r="V117" i="1"/>
  <c r="M119" i="1"/>
  <c r="J119" i="1"/>
  <c r="AE116" i="1"/>
  <c r="AH116" i="1"/>
  <c r="AK116" i="1" s="1"/>
  <c r="AI116" i="1"/>
  <c r="AL116" i="1" s="1"/>
  <c r="AF116" i="1"/>
  <c r="I121" i="1"/>
  <c r="H120" i="1"/>
  <c r="P118" i="1"/>
  <c r="L118" i="1"/>
  <c r="O118" i="1" s="1"/>
  <c r="N118" i="1"/>
  <c r="Q118" i="1" s="1"/>
  <c r="T117" i="1"/>
  <c r="Z117" i="1" s="1"/>
  <c r="AC117" i="1" s="1"/>
  <c r="W117" i="1"/>
  <c r="K117" i="1"/>
  <c r="AD116" i="1"/>
  <c r="AG116" i="1"/>
  <c r="AJ116" i="1" s="1"/>
  <c r="AF117" i="1" l="1"/>
  <c r="AI117" i="1"/>
  <c r="AL117" i="1" s="1"/>
  <c r="M120" i="1"/>
  <c r="J120" i="1"/>
  <c r="T118" i="1"/>
  <c r="Z118" i="1" s="1"/>
  <c r="AC118" i="1" s="1"/>
  <c r="W118" i="1"/>
  <c r="K118" i="1"/>
  <c r="I122" i="1"/>
  <c r="H121" i="1"/>
  <c r="AE117" i="1"/>
  <c r="AH117" i="1"/>
  <c r="AK117" i="1" s="1"/>
  <c r="U118" i="1"/>
  <c r="R118" i="1"/>
  <c r="X118" i="1" s="1"/>
  <c r="AA118" i="1" s="1"/>
  <c r="S118" i="1"/>
  <c r="Y118" i="1" s="1"/>
  <c r="AB118" i="1" s="1"/>
  <c r="V118" i="1"/>
  <c r="N119" i="1"/>
  <c r="Q119" i="1" s="1"/>
  <c r="P119" i="1"/>
  <c r="L119" i="1"/>
  <c r="O119" i="1" s="1"/>
  <c r="AD117" i="1"/>
  <c r="AG117" i="1"/>
  <c r="AJ117" i="1" s="1"/>
  <c r="T119" i="1" l="1"/>
  <c r="Z119" i="1" s="1"/>
  <c r="AC119" i="1" s="1"/>
  <c r="W119" i="1"/>
  <c r="K119" i="1"/>
  <c r="I123" i="1"/>
  <c r="H122" i="1"/>
  <c r="V119" i="1"/>
  <c r="S119" i="1"/>
  <c r="Y119" i="1" s="1"/>
  <c r="AB119" i="1" s="1"/>
  <c r="N120" i="1"/>
  <c r="Q120" i="1" s="1"/>
  <c r="P120" i="1"/>
  <c r="L120" i="1"/>
  <c r="O120" i="1" s="1"/>
  <c r="R119" i="1"/>
  <c r="X119" i="1" s="1"/>
  <c r="AA119" i="1" s="1"/>
  <c r="U119" i="1"/>
  <c r="AE118" i="1"/>
  <c r="AH118" i="1"/>
  <c r="AK118" i="1" s="1"/>
  <c r="AG118" i="1"/>
  <c r="AJ118" i="1" s="1"/>
  <c r="AD118" i="1"/>
  <c r="M121" i="1"/>
  <c r="J121" i="1"/>
  <c r="AF118" i="1"/>
  <c r="AI118" i="1"/>
  <c r="AL118" i="1" s="1"/>
  <c r="P121" i="1" l="1"/>
  <c r="L121" i="1"/>
  <c r="O121" i="1" s="1"/>
  <c r="N121" i="1"/>
  <c r="Q121" i="1" s="1"/>
  <c r="S120" i="1"/>
  <c r="Y120" i="1" s="1"/>
  <c r="AB120" i="1" s="1"/>
  <c r="V120" i="1"/>
  <c r="W120" i="1"/>
  <c r="K120" i="1"/>
  <c r="T120" i="1"/>
  <c r="Z120" i="1" s="1"/>
  <c r="AC120" i="1" s="1"/>
  <c r="I124" i="1"/>
  <c r="H123" i="1"/>
  <c r="AH119" i="1"/>
  <c r="AK119" i="1" s="1"/>
  <c r="AE119" i="1"/>
  <c r="AD119" i="1"/>
  <c r="AG119" i="1"/>
  <c r="AJ119" i="1" s="1"/>
  <c r="R120" i="1"/>
  <c r="X120" i="1" s="1"/>
  <c r="AA120" i="1" s="1"/>
  <c r="U120" i="1"/>
  <c r="M122" i="1"/>
  <c r="J122" i="1"/>
  <c r="AF119" i="1"/>
  <c r="AI119" i="1"/>
  <c r="AL119" i="1" s="1"/>
  <c r="AI120" i="1" l="1"/>
  <c r="AL120" i="1" s="1"/>
  <c r="AF120" i="1"/>
  <c r="AE120" i="1"/>
  <c r="AH120" i="1"/>
  <c r="AK120" i="1" s="1"/>
  <c r="T121" i="1"/>
  <c r="Z121" i="1" s="1"/>
  <c r="AC121" i="1" s="1"/>
  <c r="W121" i="1"/>
  <c r="K121" i="1"/>
  <c r="AD120" i="1"/>
  <c r="AG120" i="1"/>
  <c r="AJ120" i="1" s="1"/>
  <c r="M123" i="1"/>
  <c r="J123" i="1"/>
  <c r="R121" i="1"/>
  <c r="X121" i="1" s="1"/>
  <c r="AA121" i="1" s="1"/>
  <c r="U121" i="1"/>
  <c r="P122" i="1"/>
  <c r="L122" i="1"/>
  <c r="O122" i="1" s="1"/>
  <c r="N122" i="1"/>
  <c r="Q122" i="1" s="1"/>
  <c r="I125" i="1"/>
  <c r="H124" i="1"/>
  <c r="S121" i="1"/>
  <c r="Y121" i="1" s="1"/>
  <c r="AB121" i="1" s="1"/>
  <c r="V121" i="1"/>
  <c r="T122" i="1" l="1"/>
  <c r="Z122" i="1" s="1"/>
  <c r="AC122" i="1" s="1"/>
  <c r="W122" i="1"/>
  <c r="K122" i="1"/>
  <c r="AD121" i="1"/>
  <c r="AG121" i="1"/>
  <c r="AJ121" i="1" s="1"/>
  <c r="I126" i="1"/>
  <c r="H125" i="1"/>
  <c r="AE121" i="1"/>
  <c r="AH121" i="1"/>
  <c r="AK121" i="1" s="1"/>
  <c r="U122" i="1"/>
  <c r="R122" i="1"/>
  <c r="X122" i="1" s="1"/>
  <c r="AA122" i="1" s="1"/>
  <c r="M124" i="1"/>
  <c r="J124" i="1"/>
  <c r="S122" i="1"/>
  <c r="Y122" i="1" s="1"/>
  <c r="AB122" i="1" s="1"/>
  <c r="V122" i="1"/>
  <c r="N123" i="1"/>
  <c r="Q123" i="1" s="1"/>
  <c r="P123" i="1"/>
  <c r="L123" i="1"/>
  <c r="O123" i="1" s="1"/>
  <c r="AF121" i="1"/>
  <c r="AI121" i="1"/>
  <c r="AL121" i="1" s="1"/>
  <c r="T123" i="1" l="1"/>
  <c r="Z123" i="1" s="1"/>
  <c r="AC123" i="1" s="1"/>
  <c r="W123" i="1"/>
  <c r="K123" i="1"/>
  <c r="N124" i="1"/>
  <c r="Q124" i="1" s="1"/>
  <c r="P124" i="1"/>
  <c r="L124" i="1"/>
  <c r="O124" i="1" s="1"/>
  <c r="AG122" i="1"/>
  <c r="AJ122" i="1" s="1"/>
  <c r="AD122" i="1"/>
  <c r="M125" i="1"/>
  <c r="J125" i="1"/>
  <c r="R123" i="1"/>
  <c r="X123" i="1" s="1"/>
  <c r="AA123" i="1" s="1"/>
  <c r="U123" i="1"/>
  <c r="AE122" i="1"/>
  <c r="AH122" i="1"/>
  <c r="AK122" i="1" s="1"/>
  <c r="I127" i="1"/>
  <c r="H126" i="1"/>
  <c r="V123" i="1"/>
  <c r="S123" i="1"/>
  <c r="Y123" i="1" s="1"/>
  <c r="AB123" i="1" s="1"/>
  <c r="AF122" i="1"/>
  <c r="AI122" i="1"/>
  <c r="AL122" i="1" s="1"/>
  <c r="I128" i="1" l="1"/>
  <c r="H127" i="1"/>
  <c r="M126" i="1"/>
  <c r="J126" i="1"/>
  <c r="W124" i="1"/>
  <c r="K124" i="1"/>
  <c r="T124" i="1"/>
  <c r="Z124" i="1" s="1"/>
  <c r="AC124" i="1" s="1"/>
  <c r="AD123" i="1"/>
  <c r="AG123" i="1"/>
  <c r="AJ123" i="1" s="1"/>
  <c r="AH123" i="1"/>
  <c r="AK123" i="1" s="1"/>
  <c r="AE123" i="1"/>
  <c r="R124" i="1"/>
  <c r="X124" i="1" s="1"/>
  <c r="AA124" i="1" s="1"/>
  <c r="U124" i="1"/>
  <c r="N125" i="1"/>
  <c r="Q125" i="1" s="1"/>
  <c r="P125" i="1"/>
  <c r="L125" i="1"/>
  <c r="O125" i="1" s="1"/>
  <c r="S124" i="1"/>
  <c r="Y124" i="1" s="1"/>
  <c r="AB124" i="1" s="1"/>
  <c r="V124" i="1"/>
  <c r="AF123" i="1"/>
  <c r="AI123" i="1"/>
  <c r="AL123" i="1" s="1"/>
  <c r="AG124" i="1" l="1"/>
  <c r="AJ124" i="1" s="1"/>
  <c r="AD124" i="1"/>
  <c r="U125" i="1"/>
  <c r="R125" i="1"/>
  <c r="X125" i="1" s="1"/>
  <c r="AA125" i="1" s="1"/>
  <c r="V125" i="1"/>
  <c r="S125" i="1"/>
  <c r="Y125" i="1" s="1"/>
  <c r="AB125" i="1" s="1"/>
  <c r="N126" i="1"/>
  <c r="Q126" i="1" s="1"/>
  <c r="P126" i="1"/>
  <c r="L126" i="1"/>
  <c r="O126" i="1" s="1"/>
  <c r="AF124" i="1"/>
  <c r="AI124" i="1"/>
  <c r="AL124" i="1" s="1"/>
  <c r="W125" i="1"/>
  <c r="T125" i="1"/>
  <c r="Z125" i="1" s="1"/>
  <c r="AC125" i="1" s="1"/>
  <c r="K125" i="1"/>
  <c r="M127" i="1"/>
  <c r="J127" i="1"/>
  <c r="AE124" i="1"/>
  <c r="AH124" i="1"/>
  <c r="AK124" i="1" s="1"/>
  <c r="I129" i="1"/>
  <c r="H128" i="1"/>
  <c r="V126" i="1" l="1"/>
  <c r="S126" i="1"/>
  <c r="Y126" i="1" s="1"/>
  <c r="AB126" i="1" s="1"/>
  <c r="AG125" i="1"/>
  <c r="AJ125" i="1" s="1"/>
  <c r="AD125" i="1"/>
  <c r="M128" i="1"/>
  <c r="J128" i="1"/>
  <c r="I130" i="1"/>
  <c r="H129" i="1"/>
  <c r="N127" i="1"/>
  <c r="Q127" i="1" s="1"/>
  <c r="P127" i="1"/>
  <c r="L127" i="1"/>
  <c r="O127" i="1" s="1"/>
  <c r="T126" i="1"/>
  <c r="Z126" i="1" s="1"/>
  <c r="AC126" i="1" s="1"/>
  <c r="W126" i="1"/>
  <c r="K126" i="1"/>
  <c r="AE125" i="1"/>
  <c r="AH125" i="1"/>
  <c r="AK125" i="1" s="1"/>
  <c r="AF125" i="1"/>
  <c r="AI125" i="1"/>
  <c r="AL125" i="1" s="1"/>
  <c r="R126" i="1"/>
  <c r="X126" i="1" s="1"/>
  <c r="AA126" i="1" s="1"/>
  <c r="U126" i="1"/>
  <c r="AF126" i="1" l="1"/>
  <c r="AI126" i="1"/>
  <c r="AL126" i="1" s="1"/>
  <c r="M129" i="1"/>
  <c r="J129" i="1"/>
  <c r="AD126" i="1"/>
  <c r="AG126" i="1"/>
  <c r="AJ126" i="1" s="1"/>
  <c r="R127" i="1"/>
  <c r="X127" i="1" s="1"/>
  <c r="AA127" i="1" s="1"/>
  <c r="U127" i="1"/>
  <c r="I131" i="1"/>
  <c r="H130" i="1"/>
  <c r="S127" i="1"/>
  <c r="Y127" i="1" s="1"/>
  <c r="AB127" i="1" s="1"/>
  <c r="V127" i="1"/>
  <c r="AH126" i="1"/>
  <c r="AK126" i="1" s="1"/>
  <c r="AE126" i="1"/>
  <c r="W127" i="1"/>
  <c r="K127" i="1"/>
  <c r="T127" i="1"/>
  <c r="Z127" i="1" s="1"/>
  <c r="AC127" i="1" s="1"/>
  <c r="P128" i="1"/>
  <c r="L128" i="1"/>
  <c r="O128" i="1" s="1"/>
  <c r="N128" i="1"/>
  <c r="Q128" i="1" s="1"/>
  <c r="R128" i="1" l="1"/>
  <c r="X128" i="1" s="1"/>
  <c r="AA128" i="1" s="1"/>
  <c r="U128" i="1"/>
  <c r="T128" i="1"/>
  <c r="Z128" i="1" s="1"/>
  <c r="AC128" i="1" s="1"/>
  <c r="W128" i="1"/>
  <c r="K128" i="1"/>
  <c r="AD127" i="1"/>
  <c r="AG127" i="1"/>
  <c r="AJ127" i="1" s="1"/>
  <c r="P129" i="1"/>
  <c r="L129" i="1"/>
  <c r="O129" i="1" s="1"/>
  <c r="N129" i="1"/>
  <c r="Q129" i="1" s="1"/>
  <c r="AE127" i="1"/>
  <c r="AH127" i="1"/>
  <c r="AK127" i="1" s="1"/>
  <c r="S128" i="1"/>
  <c r="Y128" i="1" s="1"/>
  <c r="AB128" i="1" s="1"/>
  <c r="V128" i="1"/>
  <c r="M130" i="1"/>
  <c r="J130" i="1"/>
  <c r="AI127" i="1"/>
  <c r="AL127" i="1" s="1"/>
  <c r="AF127" i="1"/>
  <c r="I132" i="1"/>
  <c r="H131" i="1"/>
  <c r="AE128" i="1" l="1"/>
  <c r="AH128" i="1"/>
  <c r="AK128" i="1" s="1"/>
  <c r="M131" i="1"/>
  <c r="J131" i="1"/>
  <c r="S129" i="1"/>
  <c r="Y129" i="1" s="1"/>
  <c r="AB129" i="1" s="1"/>
  <c r="V129" i="1"/>
  <c r="P130" i="1"/>
  <c r="L130" i="1"/>
  <c r="O130" i="1" s="1"/>
  <c r="N130" i="1"/>
  <c r="Q130" i="1" s="1"/>
  <c r="AF128" i="1"/>
  <c r="AI128" i="1"/>
  <c r="AL128" i="1" s="1"/>
  <c r="I133" i="1"/>
  <c r="H132" i="1"/>
  <c r="T129" i="1"/>
  <c r="Z129" i="1" s="1"/>
  <c r="AC129" i="1" s="1"/>
  <c r="W129" i="1"/>
  <c r="K129" i="1"/>
  <c r="U129" i="1"/>
  <c r="R129" i="1"/>
  <c r="X129" i="1" s="1"/>
  <c r="AA129" i="1" s="1"/>
  <c r="AD128" i="1"/>
  <c r="AG128" i="1"/>
  <c r="AJ128" i="1" s="1"/>
  <c r="I134" i="1" l="1"/>
  <c r="H133" i="1"/>
  <c r="R130" i="1"/>
  <c r="X130" i="1" s="1"/>
  <c r="AA130" i="1" s="1"/>
  <c r="U130" i="1"/>
  <c r="AG129" i="1"/>
  <c r="AJ129" i="1" s="1"/>
  <c r="AD129" i="1"/>
  <c r="S130" i="1"/>
  <c r="Y130" i="1" s="1"/>
  <c r="AB130" i="1" s="1"/>
  <c r="V130" i="1"/>
  <c r="P131" i="1"/>
  <c r="L131" i="1"/>
  <c r="O131" i="1" s="1"/>
  <c r="N131" i="1"/>
  <c r="Q131" i="1" s="1"/>
  <c r="AF129" i="1"/>
  <c r="AI129" i="1"/>
  <c r="AL129" i="1" s="1"/>
  <c r="M132" i="1"/>
  <c r="J132" i="1"/>
  <c r="T130" i="1"/>
  <c r="Z130" i="1" s="1"/>
  <c r="AC130" i="1" s="1"/>
  <c r="W130" i="1"/>
  <c r="K130" i="1"/>
  <c r="AE129" i="1"/>
  <c r="AH129" i="1"/>
  <c r="AK129" i="1" s="1"/>
  <c r="AF130" i="1" l="1"/>
  <c r="AI130" i="1"/>
  <c r="AL130" i="1" s="1"/>
  <c r="AE130" i="1"/>
  <c r="AH130" i="1"/>
  <c r="AK130" i="1" s="1"/>
  <c r="AG130" i="1"/>
  <c r="AJ130" i="1" s="1"/>
  <c r="AD130" i="1"/>
  <c r="N132" i="1"/>
  <c r="Q132" i="1" s="1"/>
  <c r="L132" i="1"/>
  <c r="O132" i="1" s="1"/>
  <c r="P132" i="1"/>
  <c r="U131" i="1"/>
  <c r="R131" i="1"/>
  <c r="X131" i="1" s="1"/>
  <c r="AA131" i="1" s="1"/>
  <c r="M133" i="1"/>
  <c r="J133" i="1"/>
  <c r="T131" i="1"/>
  <c r="Z131" i="1" s="1"/>
  <c r="AC131" i="1" s="1"/>
  <c r="K131" i="1"/>
  <c r="W131" i="1"/>
  <c r="S131" i="1"/>
  <c r="Y131" i="1" s="1"/>
  <c r="AB131" i="1" s="1"/>
  <c r="V131" i="1"/>
  <c r="I135" i="1"/>
  <c r="H134" i="1"/>
  <c r="M134" i="1" l="1"/>
  <c r="J134" i="1"/>
  <c r="N133" i="1"/>
  <c r="Q133" i="1" s="1"/>
  <c r="L133" i="1"/>
  <c r="O133" i="1" s="1"/>
  <c r="P133" i="1"/>
  <c r="R132" i="1"/>
  <c r="X132" i="1" s="1"/>
  <c r="AA132" i="1" s="1"/>
  <c r="U132" i="1"/>
  <c r="I136" i="1"/>
  <c r="H135" i="1"/>
  <c r="AG131" i="1"/>
  <c r="AJ131" i="1" s="1"/>
  <c r="AD131" i="1"/>
  <c r="T132" i="1"/>
  <c r="Z132" i="1" s="1"/>
  <c r="AC132" i="1" s="1"/>
  <c r="K132" i="1"/>
  <c r="W132" i="1"/>
  <c r="AF131" i="1"/>
  <c r="AI131" i="1"/>
  <c r="AL131" i="1" s="1"/>
  <c r="AH131" i="1"/>
  <c r="AK131" i="1" s="1"/>
  <c r="AE131" i="1"/>
  <c r="V132" i="1"/>
  <c r="S132" i="1"/>
  <c r="Y132" i="1" s="1"/>
  <c r="AB132" i="1" s="1"/>
  <c r="AI132" i="1" l="1"/>
  <c r="AL132" i="1" s="1"/>
  <c r="AF132" i="1"/>
  <c r="I137" i="1"/>
  <c r="H136" i="1"/>
  <c r="R133" i="1"/>
  <c r="X133" i="1" s="1"/>
  <c r="AA133" i="1" s="1"/>
  <c r="U133" i="1"/>
  <c r="AH132" i="1"/>
  <c r="AK132" i="1" s="1"/>
  <c r="AE132" i="1"/>
  <c r="W133" i="1"/>
  <c r="K133" i="1"/>
  <c r="T133" i="1"/>
  <c r="Z133" i="1" s="1"/>
  <c r="AC133" i="1" s="1"/>
  <c r="AD132" i="1"/>
  <c r="AG132" i="1"/>
  <c r="AJ132" i="1" s="1"/>
  <c r="M135" i="1"/>
  <c r="J135" i="1"/>
  <c r="S133" i="1"/>
  <c r="Y133" i="1" s="1"/>
  <c r="AB133" i="1" s="1"/>
  <c r="V133" i="1"/>
  <c r="P134" i="1"/>
  <c r="L134" i="1"/>
  <c r="O134" i="1" s="1"/>
  <c r="N134" i="1"/>
  <c r="Q134" i="1" s="1"/>
  <c r="T134" i="1" l="1"/>
  <c r="Z134" i="1" s="1"/>
  <c r="AC134" i="1" s="1"/>
  <c r="W134" i="1"/>
  <c r="K134" i="1"/>
  <c r="AE133" i="1"/>
  <c r="AH133" i="1"/>
  <c r="AK133" i="1" s="1"/>
  <c r="M136" i="1"/>
  <c r="J136" i="1"/>
  <c r="AI133" i="1"/>
  <c r="AL133" i="1" s="1"/>
  <c r="AF133" i="1"/>
  <c r="I138" i="1"/>
  <c r="H137" i="1"/>
  <c r="U134" i="1"/>
  <c r="R134" i="1"/>
  <c r="X134" i="1" s="1"/>
  <c r="AA134" i="1" s="1"/>
  <c r="S134" i="1"/>
  <c r="Y134" i="1" s="1"/>
  <c r="AB134" i="1" s="1"/>
  <c r="V134" i="1"/>
  <c r="P135" i="1"/>
  <c r="L135" i="1"/>
  <c r="O135" i="1" s="1"/>
  <c r="N135" i="1"/>
  <c r="Q135" i="1" s="1"/>
  <c r="AD133" i="1"/>
  <c r="AG133" i="1"/>
  <c r="AJ133" i="1" s="1"/>
  <c r="T135" i="1" l="1"/>
  <c r="Z135" i="1" s="1"/>
  <c r="AC135" i="1" s="1"/>
  <c r="W135" i="1"/>
  <c r="K135" i="1"/>
  <c r="V135" i="1"/>
  <c r="S135" i="1"/>
  <c r="Y135" i="1" s="1"/>
  <c r="AB135" i="1" s="1"/>
  <c r="AD134" i="1"/>
  <c r="AG134" i="1"/>
  <c r="AJ134" i="1" s="1"/>
  <c r="M137" i="1"/>
  <c r="J137" i="1"/>
  <c r="AE134" i="1"/>
  <c r="AH134" i="1"/>
  <c r="AK134" i="1" s="1"/>
  <c r="I139" i="1"/>
  <c r="H138" i="1"/>
  <c r="N136" i="1"/>
  <c r="Q136" i="1" s="1"/>
  <c r="P136" i="1"/>
  <c r="L136" i="1"/>
  <c r="O136" i="1" s="1"/>
  <c r="U135" i="1"/>
  <c r="R135" i="1"/>
  <c r="X135" i="1" s="1"/>
  <c r="AA135" i="1" s="1"/>
  <c r="AF134" i="1"/>
  <c r="AI134" i="1"/>
  <c r="AL134" i="1" s="1"/>
  <c r="M138" i="1" l="1"/>
  <c r="J138" i="1"/>
  <c r="I140" i="1"/>
  <c r="H140" i="1" s="1"/>
  <c r="H139" i="1"/>
  <c r="N137" i="1"/>
  <c r="Q137" i="1" s="1"/>
  <c r="P137" i="1"/>
  <c r="L137" i="1"/>
  <c r="O137" i="1" s="1"/>
  <c r="R136" i="1"/>
  <c r="X136" i="1" s="1"/>
  <c r="AA136" i="1" s="1"/>
  <c r="U136" i="1"/>
  <c r="V136" i="1"/>
  <c r="S136" i="1"/>
  <c r="Y136" i="1" s="1"/>
  <c r="AB136" i="1" s="1"/>
  <c r="AG135" i="1"/>
  <c r="AJ135" i="1" s="1"/>
  <c r="AD135" i="1"/>
  <c r="W136" i="1"/>
  <c r="T136" i="1"/>
  <c r="Z136" i="1" s="1"/>
  <c r="AC136" i="1" s="1"/>
  <c r="K136" i="1"/>
  <c r="AE135" i="1"/>
  <c r="AH135" i="1"/>
  <c r="AK135" i="1" s="1"/>
  <c r="AF135" i="1"/>
  <c r="AI135" i="1"/>
  <c r="AL135" i="1" s="1"/>
  <c r="AD136" i="1" l="1"/>
  <c r="AG136" i="1"/>
  <c r="AJ136" i="1" s="1"/>
  <c r="M139" i="1"/>
  <c r="J139" i="1"/>
  <c r="AF136" i="1"/>
  <c r="AI136" i="1"/>
  <c r="AL136" i="1" s="1"/>
  <c r="AH136" i="1"/>
  <c r="AK136" i="1" s="1"/>
  <c r="AE136" i="1"/>
  <c r="R137" i="1"/>
  <c r="X137" i="1" s="1"/>
  <c r="AA137" i="1" s="1"/>
  <c r="U137" i="1"/>
  <c r="M140" i="1"/>
  <c r="J140" i="1"/>
  <c r="S137" i="1"/>
  <c r="Y137" i="1" s="1"/>
  <c r="AB137" i="1" s="1"/>
  <c r="V137" i="1"/>
  <c r="W137" i="1"/>
  <c r="K137" i="1"/>
  <c r="T137" i="1"/>
  <c r="Z137" i="1" s="1"/>
  <c r="AC137" i="1" s="1"/>
  <c r="P138" i="1"/>
  <c r="L138" i="1"/>
  <c r="O138" i="1" s="1"/>
  <c r="N138" i="1"/>
  <c r="Q138" i="1" s="1"/>
  <c r="AI137" i="1" l="1"/>
  <c r="AL137" i="1" s="1"/>
  <c r="AF137" i="1"/>
  <c r="R138" i="1"/>
  <c r="X138" i="1" s="1"/>
  <c r="AA138" i="1" s="1"/>
  <c r="U138" i="1"/>
  <c r="N140" i="1"/>
  <c r="Q140" i="1" s="1"/>
  <c r="L140" i="1"/>
  <c r="O140" i="1" s="1"/>
  <c r="P140" i="1"/>
  <c r="P139" i="1"/>
  <c r="L139" i="1"/>
  <c r="O139" i="1" s="1"/>
  <c r="N139" i="1"/>
  <c r="Q139" i="1" s="1"/>
  <c r="T138" i="1"/>
  <c r="Z138" i="1" s="1"/>
  <c r="AC138" i="1" s="1"/>
  <c r="W138" i="1"/>
  <c r="K138" i="1"/>
  <c r="S138" i="1"/>
  <c r="Y138" i="1" s="1"/>
  <c r="AB138" i="1" s="1"/>
  <c r="V138" i="1"/>
  <c r="AE137" i="1"/>
  <c r="AH137" i="1"/>
  <c r="AK137" i="1" s="1"/>
  <c r="AD137" i="1"/>
  <c r="AG137" i="1"/>
  <c r="AJ137" i="1" s="1"/>
  <c r="AF138" i="1" l="1"/>
  <c r="AI138" i="1"/>
  <c r="AL138" i="1" s="1"/>
  <c r="S139" i="1"/>
  <c r="Y139" i="1" s="1"/>
  <c r="AB139" i="1" s="1"/>
  <c r="V139" i="1"/>
  <c r="AG138" i="1"/>
  <c r="AJ138" i="1" s="1"/>
  <c r="AD138" i="1"/>
  <c r="AE138" i="1"/>
  <c r="AH138" i="1"/>
  <c r="AK138" i="1" s="1"/>
  <c r="T139" i="1"/>
  <c r="Z139" i="1" s="1"/>
  <c r="AC139" i="1" s="1"/>
  <c r="K139" i="1"/>
  <c r="W139" i="1"/>
  <c r="R140" i="1"/>
  <c r="X140" i="1" s="1"/>
  <c r="AA140" i="1" s="1"/>
  <c r="U140" i="1"/>
  <c r="V140" i="1"/>
  <c r="S140" i="1"/>
  <c r="Y140" i="1" s="1"/>
  <c r="AB140" i="1" s="1"/>
  <c r="U139" i="1"/>
  <c r="R139" i="1"/>
  <c r="X139" i="1" s="1"/>
  <c r="AA139" i="1" s="1"/>
  <c r="T140" i="1"/>
  <c r="Z140" i="1" s="1"/>
  <c r="AC140" i="1" s="1"/>
  <c r="K140" i="1"/>
  <c r="W140" i="1"/>
  <c r="AA6" i="1" s="1"/>
  <c r="Z6" i="1" l="1"/>
  <c r="Y6" i="1"/>
  <c r="AI140" i="1"/>
  <c r="AL140" i="1" s="1"/>
  <c r="AF140" i="1"/>
  <c r="AG139" i="1"/>
  <c r="AJ139" i="1" s="1"/>
  <c r="AD139" i="1"/>
  <c r="AD140" i="1"/>
  <c r="AG140" i="1"/>
  <c r="AJ140" i="1" s="1"/>
  <c r="AH140" i="1"/>
  <c r="AK140" i="1" s="1"/>
  <c r="AE140" i="1"/>
  <c r="AH139" i="1"/>
  <c r="AK139" i="1" s="1"/>
  <c r="AE139" i="1"/>
  <c r="AF139" i="1"/>
  <c r="AI139" i="1"/>
  <c r="AL139" i="1" s="1"/>
  <c r="AA7" i="1" l="1"/>
  <c r="AA8" i="1" s="1"/>
  <c r="Y7" i="1"/>
  <c r="Y8" i="1" s="1"/>
  <c r="Z7" i="1"/>
  <c r="Z8" i="1" s="1"/>
</calcChain>
</file>

<file path=xl/sharedStrings.xml><?xml version="1.0" encoding="utf-8"?>
<sst xmlns="http://schemas.openxmlformats.org/spreadsheetml/2006/main" count="140" uniqueCount="83">
  <si>
    <t>Spreadsheet on temperature foldback with MAX25510, MAX25511 and MAX25512 using an NTC</t>
  </si>
  <si>
    <t>Notes for correct use: only the values in the orange cells are editable</t>
  </si>
  <si>
    <t>1 step</t>
  </si>
  <si>
    <t>Insert T1 and TOFF needed</t>
  </si>
  <si>
    <t>5 step</t>
  </si>
  <si>
    <t>Check that the temperature data are correct</t>
  </si>
  <si>
    <t>T1</t>
  </si>
  <si>
    <t>[°C]</t>
  </si>
  <si>
    <t>min</t>
  </si>
  <si>
    <t>typ</t>
  </si>
  <si>
    <t>max</t>
  </si>
  <si>
    <r>
      <t>T</t>
    </r>
    <r>
      <rPr>
        <vertAlign val="subscript"/>
        <sz val="11"/>
        <color theme="1"/>
        <rFont val="Calibri"/>
        <family val="2"/>
        <scheme val="minor"/>
      </rPr>
      <t>OFF</t>
    </r>
  </si>
  <si>
    <r>
      <t>T</t>
    </r>
    <r>
      <rPr>
        <vertAlign val="subscript"/>
        <sz val="11"/>
        <color theme="0"/>
        <rFont val="Calibri"/>
        <family val="2"/>
        <scheme val="minor"/>
      </rPr>
      <t>OFF</t>
    </r>
  </si>
  <si>
    <t>2 step</t>
  </si>
  <si>
    <t>Choose an NTC and insert its parameters in the table below</t>
  </si>
  <si>
    <t>T_DELTA</t>
  </si>
  <si>
    <r>
      <t>R</t>
    </r>
    <r>
      <rPr>
        <i/>
        <vertAlign val="subscript"/>
        <sz val="11"/>
        <color rgb="FF7F7F7F"/>
        <rFont val="Calibri"/>
        <family val="2"/>
        <scheme val="minor"/>
      </rPr>
      <t>R</t>
    </r>
  </si>
  <si>
    <t>NTC(25°C)</t>
  </si>
  <si>
    <t>[Ω]</t>
  </si>
  <si>
    <r>
      <t>ΔR</t>
    </r>
    <r>
      <rPr>
        <i/>
        <vertAlign val="subscript"/>
        <sz val="11"/>
        <color rgb="FF7F7F7F"/>
        <rFont val="Calibri"/>
        <family val="2"/>
        <scheme val="minor"/>
      </rPr>
      <t>R</t>
    </r>
    <r>
      <rPr>
        <i/>
        <sz val="11"/>
        <color rgb="FF7F7F7F"/>
        <rFont val="Calibri"/>
        <family val="2"/>
        <scheme val="minor"/>
      </rPr>
      <t>/R</t>
    </r>
    <r>
      <rPr>
        <i/>
        <vertAlign val="subscript"/>
        <sz val="11"/>
        <color rgb="FF7F7F7F"/>
        <rFont val="Calibri"/>
        <family val="2"/>
        <scheme val="minor"/>
      </rPr>
      <t>R</t>
    </r>
  </si>
  <si>
    <t>Resistance Tolerance</t>
  </si>
  <si>
    <r>
      <t>T</t>
    </r>
    <r>
      <rPr>
        <i/>
        <vertAlign val="subscript"/>
        <sz val="11"/>
        <color rgb="FF7F7F7F"/>
        <rFont val="Calibri"/>
        <family val="2"/>
        <scheme val="minor"/>
      </rPr>
      <t>R</t>
    </r>
  </si>
  <si>
    <t>T0</t>
  </si>
  <si>
    <t>B</t>
  </si>
  <si>
    <t>Beta</t>
  </si>
  <si>
    <t>[K]</t>
  </si>
  <si>
    <t>ΔB/B</t>
  </si>
  <si>
    <t>Beta Tolerance</t>
  </si>
  <si>
    <t>3 step</t>
  </si>
  <si>
    <t>Insert RISET value used and R3 if needed</t>
  </si>
  <si>
    <r>
      <t>R</t>
    </r>
    <r>
      <rPr>
        <i/>
        <vertAlign val="subscript"/>
        <sz val="11"/>
        <color rgb="FF7F7F7F"/>
        <rFont val="Calibri"/>
        <family val="2"/>
        <scheme val="minor"/>
      </rPr>
      <t>ISET</t>
    </r>
  </si>
  <si>
    <t>R ISET</t>
  </si>
  <si>
    <t>R3</t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</si>
  <si>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(T1)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</si>
  <si>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</si>
  <si>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(T1)//R3 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</si>
  <si>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(T</t>
    </r>
    <r>
      <rPr>
        <vertAlign val="subscript"/>
        <sz val="11"/>
        <color theme="1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)//R3 </t>
    </r>
  </si>
  <si>
    <t>RT1 (ideal)</t>
  </si>
  <si>
    <t>RT2 (ideal)</t>
  </si>
  <si>
    <t>4 step</t>
  </si>
  <si>
    <t>Insert RT1 and RT2 as standard resistor values</t>
  </si>
  <si>
    <t>RT1</t>
  </si>
  <si>
    <t>RT2</t>
  </si>
  <si>
    <t>Not settable parameters</t>
  </si>
  <si>
    <t>V18</t>
  </si>
  <si>
    <t>[V]</t>
  </si>
  <si>
    <r>
      <t>V</t>
    </r>
    <r>
      <rPr>
        <i/>
        <vertAlign val="subscript"/>
        <sz val="11"/>
        <color rgb="FF7F7F7F"/>
        <rFont val="Calibri"/>
        <family val="2"/>
        <scheme val="minor"/>
      </rPr>
      <t>TEMP</t>
    </r>
  </si>
  <si>
    <t>TEMP Pin Voltage</t>
  </si>
  <si>
    <t>ECN datasheet</t>
  </si>
  <si>
    <r>
      <t>V</t>
    </r>
    <r>
      <rPr>
        <i/>
        <vertAlign val="subscript"/>
        <sz val="11"/>
        <color rgb="FF7F7F7F"/>
        <rFont val="Calibri"/>
        <family val="2"/>
        <scheme val="minor"/>
      </rPr>
      <t>ISET</t>
    </r>
  </si>
  <si>
    <t>ISET Output Voltage</t>
  </si>
  <si>
    <t>VtempTH</t>
  </si>
  <si>
    <t>TEMP Pin Disable Threshold</t>
  </si>
  <si>
    <r>
      <t>V</t>
    </r>
    <r>
      <rPr>
        <i/>
        <vertAlign val="subscript"/>
        <sz val="11"/>
        <color rgb="FF7F7F7F"/>
        <rFont val="Calibri"/>
        <family val="2"/>
        <scheme val="minor"/>
      </rPr>
      <t>TEMPD</t>
    </r>
  </si>
  <si>
    <t>ISET VoltageThreshold for LED Current Disable</t>
  </si>
  <si>
    <r>
      <t>TEMP</t>
    </r>
    <r>
      <rPr>
        <i/>
        <vertAlign val="subscript"/>
        <sz val="11"/>
        <color rgb="FF7F7F7F"/>
        <rFont val="Calibri"/>
        <family val="2"/>
        <scheme val="minor"/>
      </rPr>
      <t>GAIN</t>
    </r>
  </si>
  <si>
    <t>TEMP to ISET Gain</t>
  </si>
  <si>
    <t>[V/mA]</t>
  </si>
  <si>
    <t>T [K]</t>
  </si>
  <si>
    <t>T [°C]</t>
  </si>
  <si>
    <r>
      <t>ΔR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/R</t>
    </r>
    <r>
      <rPr>
        <vertAlign val="sub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[+-%]</t>
    </r>
  </si>
  <si>
    <r>
      <t>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+- ΔR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[Ω]</t>
    </r>
  </si>
  <si>
    <r>
      <t>(R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+- ΔR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/R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)//R3 [Ω]</t>
    </r>
  </si>
  <si>
    <t>Itemp [A]</t>
  </si>
  <si>
    <t>T attack index</t>
  </si>
  <si>
    <t>Vcomp [V]</t>
  </si>
  <si>
    <t>V_IREF [V]</t>
  </si>
  <si>
    <t>T off index</t>
  </si>
  <si>
    <t>IREF [uA]</t>
  </si>
  <si>
    <t>ILED [%]</t>
  </si>
  <si>
    <t>R limit for foldback start</t>
  </si>
  <si>
    <t>//R3</t>
  </si>
  <si>
    <t>T=0°C</t>
  </si>
  <si>
    <t>I_REF</t>
  </si>
  <si>
    <t>[uA]</t>
  </si>
  <si>
    <t>LED%_off</t>
  </si>
  <si>
    <t>If I_LED is less than 20% of its fullscale, it turns off.</t>
  </si>
  <si>
    <t>Notes</t>
  </si>
  <si>
    <t>depends on RT1</t>
  </si>
  <si>
    <t>depends on RISET</t>
  </si>
  <si>
    <t>[]</t>
  </si>
  <si>
    <t>Insert E96 serie values (1%)</t>
  </si>
  <si>
    <t>If unused enter 1E15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</si>
</sst>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i/>
      <vertAlign val="subscript"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6" tint="0.59999389629810485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</cellStyleXfs>
  <cellXfs count="111">
    <xf numFmtId="0" fontId="0" fillId="0" borderId="0" xfId="0"/>
    <xf numFmtId="0" fontId="6" fillId="0" borderId="1" xfId="2" applyFont="1"/>
    <xf numFmtId="0" fontId="6" fillId="0" borderId="1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4"/>
    <xf numFmtId="0" fontId="3" fillId="2" borderId="0" xfId="3" applyAlignment="1">
      <alignment horizontal="center" vertical="center"/>
    </xf>
    <xf numFmtId="0" fontId="3" fillId="2" borderId="0" xfId="3" applyAlignment="1">
      <alignment vertical="center"/>
    </xf>
    <xf numFmtId="0" fontId="3" fillId="2" borderId="0" xfId="3"/>
    <xf numFmtId="0" fontId="1" fillId="4" borderId="0" xfId="6" applyAlignment="1">
      <alignment horizontal="center" vertical="center"/>
    </xf>
    <xf numFmtId="0" fontId="5" fillId="5" borderId="2" xfId="7" applyBorder="1" applyAlignment="1">
      <alignment horizontal="center" vertical="center"/>
    </xf>
    <xf numFmtId="0" fontId="5" fillId="3" borderId="2" xfId="5" applyBorder="1" applyAlignment="1">
      <alignment horizontal="center" vertical="center"/>
    </xf>
    <xf numFmtId="0" fontId="5" fillId="3" borderId="2" xfId="5" applyBorder="1"/>
    <xf numFmtId="0" fontId="5" fillId="5" borderId="2" xfId="7" applyBorder="1"/>
    <xf numFmtId="0" fontId="5" fillId="3" borderId="0" xfId="5"/>
    <xf numFmtId="49" fontId="4" fillId="0" borderId="0" xfId="4" applyNumberFormat="1" applyBorder="1" applyAlignment="1">
      <alignment horizontal="center" vertical="center"/>
    </xf>
    <xf numFmtId="49" fontId="0" fillId="0" borderId="0" xfId="0" applyNumberFormat="1"/>
    <xf numFmtId="0" fontId="1" fillId="4" borderId="0" xfId="6" applyBorder="1"/>
    <xf numFmtId="10" fontId="1" fillId="4" borderId="0" xfId="6" applyNumberFormat="1" applyBorder="1"/>
    <xf numFmtId="0" fontId="4" fillId="0" borderId="0" xfId="4" applyBorder="1"/>
    <xf numFmtId="0" fontId="4" fillId="0" borderId="0" xfId="4" applyBorder="1" applyAlignment="1">
      <alignment horizontal="center" vertical="center"/>
    </xf>
    <xf numFmtId="164" fontId="0" fillId="0" borderId="0" xfId="0" applyNumberFormat="1"/>
    <xf numFmtId="0" fontId="5" fillId="6" borderId="2" xfId="8" applyBorder="1"/>
    <xf numFmtId="164" fontId="5" fillId="6" borderId="2" xfId="8" applyNumberFormat="1" applyBorder="1"/>
    <xf numFmtId="0" fontId="5" fillId="6" borderId="3" xfId="8" applyBorder="1" applyAlignment="1">
      <alignment horizontal="center" vertical="center"/>
    </xf>
    <xf numFmtId="0" fontId="5" fillId="6" borderId="4" xfId="8" applyBorder="1"/>
    <xf numFmtId="164" fontId="5" fillId="6" borderId="5" xfId="8" applyNumberFormat="1" applyBorder="1"/>
    <xf numFmtId="0" fontId="5" fillId="6" borderId="0" xfId="8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49" fontId="4" fillId="0" borderId="9" xfId="4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" xfId="4" applyBorder="1"/>
    <xf numFmtId="0" fontId="0" fillId="0" borderId="16" xfId="0" applyBorder="1"/>
    <xf numFmtId="0" fontId="0" fillId="0" borderId="19" xfId="0" applyBorder="1"/>
    <xf numFmtId="10" fontId="0" fillId="0" borderId="19" xfId="1" applyNumberFormat="1" applyFont="1" applyBorder="1"/>
    <xf numFmtId="10" fontId="0" fillId="0" borderId="20" xfId="1" applyNumberFormat="1" applyFont="1" applyBorder="1"/>
    <xf numFmtId="1" fontId="0" fillId="0" borderId="19" xfId="0" applyNumberFormat="1" applyBorder="1"/>
    <xf numFmtId="1" fontId="0" fillId="0" borderId="20" xfId="0" applyNumberFormat="1" applyBorder="1"/>
    <xf numFmtId="0" fontId="0" fillId="0" borderId="20" xfId="0" applyBorder="1"/>
    <xf numFmtId="0" fontId="4" fillId="0" borderId="0" xfId="4" applyNumberFormat="1" applyBorder="1"/>
    <xf numFmtId="0" fontId="4" fillId="0" borderId="19" xfId="4" applyBorder="1"/>
    <xf numFmtId="0" fontId="4" fillId="0" borderId="20" xfId="4" applyBorder="1"/>
    <xf numFmtId="2" fontId="0" fillId="0" borderId="19" xfId="0" applyNumberFormat="1" applyBorder="1"/>
    <xf numFmtId="2" fontId="0" fillId="0" borderId="20" xfId="0" applyNumberFormat="1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0" xfId="1" applyFont="1"/>
    <xf numFmtId="0" fontId="4" fillId="0" borderId="21" xfId="4" applyBorder="1"/>
    <xf numFmtId="0" fontId="0" fillId="0" borderId="22" xfId="0" applyBorder="1"/>
    <xf numFmtId="0" fontId="5" fillId="0" borderId="0" xfId="0" applyFont="1"/>
    <xf numFmtId="10" fontId="0" fillId="0" borderId="16" xfId="1" applyNumberFormat="1" applyFont="1" applyBorder="1"/>
    <xf numFmtId="10" fontId="0" fillId="0" borderId="17" xfId="1" applyNumberFormat="1" applyFont="1" applyBorder="1"/>
    <xf numFmtId="1" fontId="0" fillId="0" borderId="16" xfId="0" applyNumberFormat="1" applyBorder="1"/>
    <xf numFmtId="1" fontId="0" fillId="0" borderId="18" xfId="0" applyNumberFormat="1" applyBorder="1"/>
    <xf numFmtId="1" fontId="0" fillId="0" borderId="17" xfId="0" applyNumberFormat="1" applyBorder="1"/>
    <xf numFmtId="0" fontId="0" fillId="0" borderId="18" xfId="0" applyBorder="1"/>
    <xf numFmtId="0" fontId="0" fillId="0" borderId="17" xfId="0" applyBorder="1"/>
    <xf numFmtId="0" fontId="4" fillId="0" borderId="18" xfId="4" applyNumberFormat="1" applyBorder="1"/>
    <xf numFmtId="0" fontId="4" fillId="0" borderId="16" xfId="4" applyBorder="1"/>
    <xf numFmtId="0" fontId="4" fillId="0" borderId="18" xfId="4" applyBorder="1"/>
    <xf numFmtId="0" fontId="4" fillId="0" borderId="17" xfId="4" applyBorder="1"/>
    <xf numFmtId="2" fontId="0" fillId="0" borderId="16" xfId="0" applyNumberFormat="1" applyBorder="1"/>
    <xf numFmtId="2" fontId="0" fillId="0" borderId="17" xfId="0" applyNumberFormat="1" applyBorder="1"/>
    <xf numFmtId="9" fontId="0" fillId="0" borderId="16" xfId="0" applyNumberFormat="1" applyBorder="1"/>
    <xf numFmtId="9" fontId="0" fillId="0" borderId="17" xfId="0" applyNumberFormat="1" applyBorder="1"/>
    <xf numFmtId="0" fontId="1" fillId="4" borderId="0" xfId="6"/>
    <xf numFmtId="0" fontId="0" fillId="0" borderId="0" xfId="0" applyBorder="1"/>
    <xf numFmtId="49" fontId="0" fillId="0" borderId="0" xfId="0" applyNumberFormat="1" applyBorder="1"/>
    <xf numFmtId="49" fontId="4" fillId="0" borderId="6" xfId="4" applyNumberForma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4" applyAlignment="1">
      <alignment horizontal="center" vertical="center"/>
    </xf>
    <xf numFmtId="0" fontId="0" fillId="0" borderId="0" xfId="0" applyAlignment="1">
      <alignment wrapText="1"/>
    </xf>
    <xf numFmtId="1" fontId="1" fillId="7" borderId="2" xfId="9" applyNumberFormat="1" applyBorder="1"/>
    <xf numFmtId="0" fontId="1" fillId="7" borderId="2" xfId="9" applyBorder="1"/>
    <xf numFmtId="2" fontId="1" fillId="7" borderId="2" xfId="9" applyNumberFormat="1" applyBorder="1"/>
    <xf numFmtId="9" fontId="1" fillId="7" borderId="2" xfId="9" applyNumberFormat="1" applyBorder="1"/>
    <xf numFmtId="1" fontId="1" fillId="7" borderId="28" xfId="9" applyNumberFormat="1" applyBorder="1"/>
    <xf numFmtId="0" fontId="1" fillId="7" borderId="28" xfId="9" applyBorder="1"/>
    <xf numFmtId="2" fontId="1" fillId="7" borderId="28" xfId="9" applyNumberFormat="1" applyBorder="1"/>
    <xf numFmtId="9" fontId="1" fillId="7" borderId="28" xfId="9" applyNumberFormat="1" applyBorder="1"/>
    <xf numFmtId="1" fontId="0" fillId="0" borderId="0" xfId="0" applyNumberFormat="1" applyBorder="1"/>
    <xf numFmtId="1" fontId="1" fillId="7" borderId="29" xfId="9" applyNumberFormat="1" applyBorder="1"/>
    <xf numFmtId="0" fontId="1" fillId="7" borderId="29" xfId="9" applyBorder="1"/>
    <xf numFmtId="2" fontId="1" fillId="7" borderId="29" xfId="9" applyNumberFormat="1" applyBorder="1"/>
    <xf numFmtId="9" fontId="1" fillId="7" borderId="29" xfId="9" applyNumberFormat="1" applyBorder="1"/>
    <xf numFmtId="0" fontId="0" fillId="0" borderId="27" xfId="0" applyFill="1" applyBorder="1"/>
    <xf numFmtId="0" fontId="0" fillId="0" borderId="27" xfId="0" applyFill="1" applyBorder="1" applyAlignment="1">
      <alignment horizontal="center" vertical="center"/>
    </xf>
    <xf numFmtId="0" fontId="4" fillId="0" borderId="27" xfId="4" applyFill="1" applyBorder="1" applyAlignment="1">
      <alignment horizontal="center" vertical="center"/>
    </xf>
    <xf numFmtId="1" fontId="1" fillId="4" borderId="0" xfId="6" applyNumberFormat="1" applyBorder="1"/>
    <xf numFmtId="0" fontId="0" fillId="0" borderId="0" xfId="0" applyAlignment="1">
      <alignment horizontal="right" vertical="center"/>
    </xf>
    <xf numFmtId="0" fontId="6" fillId="0" borderId="1" xfId="2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5" xfId="4" applyBorder="1" applyAlignment="1">
      <alignment horizontal="center"/>
    </xf>
    <xf numFmtId="0" fontId="4" fillId="0" borderId="13" xfId="4" applyBorder="1" applyAlignment="1">
      <alignment horizontal="center"/>
    </xf>
    <xf numFmtId="0" fontId="4" fillId="0" borderId="14" xfId="4" applyBorder="1" applyAlignment="1">
      <alignment horizontal="center"/>
    </xf>
    <xf numFmtId="0" fontId="4" fillId="0" borderId="0" xfId="4" applyAlignment="1">
      <alignment horizontal="center" vertical="center"/>
    </xf>
    <xf numFmtId="0" fontId="4" fillId="0" borderId="0" xfId="4" applyAlignment="1">
      <alignment horizontal="center" vertical="center" wrapText="1"/>
    </xf>
    <xf numFmtId="0" fontId="4" fillId="0" borderId="0" xfId="4" applyAlignment="1">
      <alignment horizontal="center" wrapText="1"/>
    </xf>
    <xf numFmtId="0" fontId="3" fillId="2" borderId="0" xfId="3" applyAlignment="1">
      <alignment horizontal="center"/>
    </xf>
    <xf numFmtId="0" fontId="3" fillId="2" borderId="0" xfId="3" applyAlignment="1">
      <alignment horizontal="center" vertical="top"/>
    </xf>
    <xf numFmtId="0" fontId="4" fillId="0" borderId="24" xfId="4" applyBorder="1" applyAlignment="1">
      <alignment horizontal="center"/>
    </xf>
    <xf numFmtId="0" fontId="4" fillId="0" borderId="25" xfId="4" applyBorder="1" applyAlignment="1">
      <alignment horizontal="center"/>
    </xf>
    <xf numFmtId="0" fontId="4" fillId="0" borderId="26" xfId="4" applyBorder="1" applyAlignment="1">
      <alignment horizontal="center"/>
    </xf>
  </cellXfs>
  <cellStyles count="10">
    <cellStyle name="40% - Accent2" xfId="6" builtinId="35"/>
    <cellStyle name="40% - Accent3" xfId="9" builtinId="39"/>
    <cellStyle name="Accent1" xfId="5" builtinId="29"/>
    <cellStyle name="Accent5" xfId="7" builtinId="45"/>
    <cellStyle name="Accent6" xfId="8" builtinId="49"/>
    <cellStyle name="Explanatory Text" xfId="4" builtinId="53"/>
    <cellStyle name="Heading 1" xfId="2" builtinId="16"/>
    <cellStyle name="Neutral" xfId="3" builtinId="28"/>
    <cellStyle name="Normal" xfId="0" builtinId="0"/>
    <cellStyle name="Percent" xfId="1" builtinId="5"/>
  </cellStyles>
  <dxfs count="9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</dxfs>
  <tableStyles count="1" defaultTableStyle="TableStyleMedium2" defaultPivotStyle="PivotStyleLight16">
    <tableStyle name="Table Style 1" pivot="0" count="0" xr9:uid="{0A65827E-58C0-4FA6-A3B4-31194DBBD19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RNTC characteristics min - typ - max</a:t>
            </a:r>
          </a:p>
        </c:rich>
      </c:tx>
      <c:layout>
        <c:manualLayout>
          <c:xMode val="edge"/>
          <c:yMode val="edge"/>
          <c:x val="0.28428023420149406"/>
          <c:y val="4.306642406068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59818811577357"/>
          <c:y val="0.1545913111972855"/>
          <c:w val="0.75570588962432717"/>
          <c:h val="0.69800504588089285"/>
        </c:manualLayout>
      </c:layout>
      <c:scatterChart>
        <c:scatterStyle val="smoothMarker"/>
        <c:varyColors val="0"/>
        <c:ser>
          <c:idx val="7"/>
          <c:order val="0"/>
          <c:tx>
            <c:v>min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foldback'!$L$40:$L$140</c:f>
              <c:numCache>
                <c:formatCode>0</c:formatCode>
                <c:ptCount val="101"/>
                <c:pt idx="0">
                  <c:v>9800</c:v>
                </c:pt>
                <c:pt idx="1">
                  <c:v>9367.3076176524519</c:v>
                </c:pt>
                <c:pt idx="2">
                  <c:v>8956.4130746584415</c:v>
                </c:pt>
                <c:pt idx="3">
                  <c:v>8566.0927662231952</c:v>
                </c:pt>
                <c:pt idx="4">
                  <c:v>8195.1984165799549</c:v>
                </c:pt>
                <c:pt idx="5">
                  <c:v>7842.6520514572285</c:v>
                </c:pt>
                <c:pt idx="6">
                  <c:v>7507.4413311003054</c:v>
                </c:pt>
                <c:pt idx="7">
                  <c:v>7188.615216257137</c:v>
                </c:pt>
                <c:pt idx="8">
                  <c:v>6885.2799417779879</c:v>
                </c:pt>
                <c:pt idx="9">
                  <c:v>6596.5952745265913</c:v>
                </c:pt>
                <c:pt idx="10">
                  <c:v>6321.7710341735537</c:v>
                </c:pt>
                <c:pt idx="11">
                  <c:v>6060.0638571564768</c:v>
                </c:pt>
                <c:pt idx="12">
                  <c:v>5810.774185661282</c:v>
                </c:pt>
                <c:pt idx="13">
                  <c:v>5573.2434649159095</c:v>
                </c:pt>
                <c:pt idx="14">
                  <c:v>5346.8515334050935</c:v>
                </c:pt>
                <c:pt idx="15">
                  <c:v>5131.0141918222525</c:v>
                </c:pt>
                <c:pt idx="16">
                  <c:v>4925.1809376816673</c:v>
                </c:pt>
                <c:pt idx="17">
                  <c:v>4728.8328535303926</c:v>
                </c:pt>
                <c:pt idx="18">
                  <c:v>4541.480637631711</c:v>
                </c:pt>
                <c:pt idx="19">
                  <c:v>4362.6627668484698</c:v>
                </c:pt>
                <c:pt idx="20">
                  <c:v>4191.9437822411419</c:v>
                </c:pt>
                <c:pt idx="21">
                  <c:v>4028.9126886186741</c:v>
                </c:pt>
                <c:pt idx="22">
                  <c:v>3873.1814599448317</c:v>
                </c:pt>
                <c:pt idx="23">
                  <c:v>3724.3836431141353</c:v>
                </c:pt>
                <c:pt idx="24">
                  <c:v>3582.1730531742896</c:v>
                </c:pt>
                <c:pt idx="25">
                  <c:v>3446.2225535895677</c:v>
                </c:pt>
                <c:pt idx="26">
                  <c:v>3316.2229156169788</c:v>
                </c:pt>
                <c:pt idx="27">
                  <c:v>3191.8817513059507</c:v>
                </c:pt>
                <c:pt idx="28">
                  <c:v>3072.9225150375855</c:v>
                </c:pt>
                <c:pt idx="29">
                  <c:v>2959.0835688925913</c:v>
                </c:pt>
                <c:pt idx="30">
                  <c:v>2850.1173074814533</c:v>
                </c:pt>
                <c:pt idx="31">
                  <c:v>2745.7893381880453</c:v>
                </c:pt>
                <c:pt idx="32">
                  <c:v>2645.877713071171</c:v>
                </c:pt>
                <c:pt idx="33">
                  <c:v>2550.1722089392179</c:v>
                </c:pt>
                <c:pt idx="34">
                  <c:v>2458.473652363265</c:v>
                </c:pt>
                <c:pt idx="35">
                  <c:v>2370.5932866250309</c:v>
                </c:pt>
                <c:pt idx="36">
                  <c:v>2286.3521778097243</c:v>
                </c:pt>
                <c:pt idx="37">
                  <c:v>2205.5806574513836</c:v>
                </c:pt>
                <c:pt idx="38">
                  <c:v>2128.1177993210049</c:v>
                </c:pt>
                <c:pt idx="39">
                  <c:v>2053.8109281168336</c:v>
                </c:pt>
                <c:pt idx="40">
                  <c:v>1982.5151579728372</c:v>
                </c:pt>
                <c:pt idx="41">
                  <c:v>1914.0929588461377</c:v>
                </c:pt>
                <c:pt idx="42">
                  <c:v>1848.4137489786253</c:v>
                </c:pt>
                <c:pt idx="43">
                  <c:v>1785.3535117523111</c:v>
                </c:pt>
                <c:pt idx="44">
                  <c:v>1724.7944353733212</c:v>
                </c:pt>
                <c:pt idx="45">
                  <c:v>1666.624573926395</c:v>
                </c:pt>
                <c:pt idx="46">
                  <c:v>1610.7375284409698</c:v>
                </c:pt>
                <c:pt idx="47">
                  <c:v>1557.0321467019844</c:v>
                </c:pt>
                <c:pt idx="48">
                  <c:v>1505.4122406239323</c:v>
                </c:pt>
                <c:pt idx="49">
                  <c:v>1455.7863200861209</c:v>
                </c:pt>
                <c:pt idx="50">
                  <c:v>1408.0673422007367</c:v>
                </c:pt>
                <c:pt idx="51">
                  <c:v>1362.1724750537567</c:v>
                </c:pt>
                <c:pt idx="52">
                  <c:v>1318.0228750224692</c:v>
                </c:pt>
                <c:pt idx="53">
                  <c:v>1275.5434768324292</c:v>
                </c:pt>
                <c:pt idx="54">
                  <c:v>1234.6627955717995</c:v>
                </c:pt>
                <c:pt idx="55">
                  <c:v>1195.3127399321249</c:v>
                </c:pt>
                <c:pt idx="56">
                  <c:v>1157.4284359923092</c:v>
                </c:pt>
                <c:pt idx="57">
                  <c:v>1120.948060906825</c:v>
                </c:pt>
                <c:pt idx="58">
                  <c:v>1085.812685900554</c:v>
                </c:pt>
                <c:pt idx="59">
                  <c:v>1051.9661280110649</c:v>
                </c:pt>
                <c:pt idx="60">
                  <c:v>1019.3548100549992</c:v>
                </c:pt>
                <c:pt idx="61">
                  <c:v>987.92762832861922</c:v>
                </c:pt>
                <c:pt idx="62">
                  <c:v>957.63582758372138</c:v>
                </c:pt>
                <c:pt idx="63">
                  <c:v>928.43288284915934</c:v>
                </c:pt>
                <c:pt idx="64">
                  <c:v>900.27438769527589</c:v>
                </c:pt>
                <c:pt idx="65">
                  <c:v>873.11794856389326</c:v>
                </c:pt>
                <c:pt idx="66">
                  <c:v>846.92308481000282</c:v>
                </c:pt>
                <c:pt idx="67">
                  <c:v>821.65113412341873</c:v>
                </c:pt>
                <c:pt idx="68">
                  <c:v>797.26516301916388</c:v>
                </c:pt>
                <c:pt idx="69">
                  <c:v>773.72988210461722</c:v>
                </c:pt>
                <c:pt idx="70">
                  <c:v>751.01156584936996</c:v>
                </c:pt>
                <c:pt idx="71">
                  <c:v>729.07797660056383</c:v>
                </c:pt>
                <c:pt idx="72">
                  <c:v>707.89829260215913</c:v>
                </c:pt>
                <c:pt idx="73">
                  <c:v>687.44303979123436</c:v>
                </c:pt>
                <c:pt idx="74">
                  <c:v>667.68402715819991</c:v>
                </c:pt>
                <c:pt idx="75">
                  <c:v>648.59428547061486</c:v>
                </c:pt>
                <c:pt idx="76">
                  <c:v>630.14800917232731</c:v>
                </c:pt>
                <c:pt idx="77">
                  <c:v>612.32050128093431</c:v>
                </c:pt>
                <c:pt idx="78">
                  <c:v>595.08812111709085</c:v>
                </c:pt>
                <c:pt idx="79">
                  <c:v>578.42823470905239</c:v>
                </c:pt>
                <c:pt idx="80">
                  <c:v>562.31916772513648</c:v>
                </c:pt>
                <c:pt idx="81">
                  <c:v>546.74016079540991</c:v>
                </c:pt>
                <c:pt idx="82">
                  <c:v>531.67132709207351</c:v>
                </c:pt>
                <c:pt idx="83">
                  <c:v>517.09361204562083</c:v>
                </c:pt>
                <c:pt idx="84">
                  <c:v>502.98875508101389</c:v>
                </c:pt>
                <c:pt idx="85">
                  <c:v>489.33925326480573</c:v>
                </c:pt>
                <c:pt idx="86">
                  <c:v>476.12832676045468</c:v>
                </c:pt>
                <c:pt idx="87">
                  <c:v>463.33988599497769</c:v>
                </c:pt>
                <c:pt idx="88">
                  <c:v>450.95850044562803</c:v>
                </c:pt>
                <c:pt idx="89">
                  <c:v>438.96936896050482</c:v>
                </c:pt>
                <c:pt idx="90">
                  <c:v>427.35829153189854</c:v>
                </c:pt>
                <c:pt idx="91">
                  <c:v>416.11164244575053</c:v>
                </c:pt>
                <c:pt idx="92">
                  <c:v>405.21634473496277</c:v>
                </c:pt>
                <c:pt idx="93">
                  <c:v>394.65984586831354</c:v>
                </c:pt>
                <c:pt idx="94">
                  <c:v>384.43009461060041</c:v>
                </c:pt>
                <c:pt idx="95">
                  <c:v>374.51551899317468</c:v>
                </c:pt>
                <c:pt idx="96">
                  <c:v>364.90500533745683</c:v>
                </c:pt>
                <c:pt idx="97">
                  <c:v>355.58787827715884</c:v>
                </c:pt>
                <c:pt idx="98">
                  <c:v>346.55388172796967</c:v>
                </c:pt>
                <c:pt idx="99">
                  <c:v>337.79316075624524</c:v>
                </c:pt>
                <c:pt idx="100">
                  <c:v>329.2962443009128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F9-4BE6-9567-D3FFF2AABA65}"/>
            </c:ext>
          </c:extLst>
        </c:ser>
        <c:ser>
          <c:idx val="6"/>
          <c:order val="1"/>
          <c:tx>
            <c:v>typ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foldback'!$M$40:$M$140</c:f>
              <c:numCache>
                <c:formatCode>0</c:formatCode>
                <c:ptCount val="101"/>
                <c:pt idx="0">
                  <c:v>10000</c:v>
                </c:pt>
                <c:pt idx="1">
                  <c:v>9561.7564763094797</c:v>
                </c:pt>
                <c:pt idx="2">
                  <c:v>9145.4491911959303</c:v>
                </c:pt>
                <c:pt idx="3">
                  <c:v>8749.8537898001323</c:v>
                </c:pt>
                <c:pt idx="4">
                  <c:v>8373.8209018590533</c:v>
                </c:pt>
                <c:pt idx="5">
                  <c:v>8016.2711610665647</c:v>
                </c:pt>
                <c:pt idx="6">
                  <c:v>7676.1905800367267</c:v>
                </c:pt>
                <c:pt idx="7">
                  <c:v>7352.6262537722396</c:v>
                </c:pt>
                <c:pt idx="8">
                  <c:v>7044.6823667312665</c:v>
                </c:pt>
                <c:pt idx="9">
                  <c:v>6751.5164805904178</c:v>
                </c:pt>
                <c:pt idx="10">
                  <c:v>6472.3360816352933</c:v>
                </c:pt>
                <c:pt idx="11">
                  <c:v>6206.3953683882046</c:v>
                </c:pt>
                <c:pt idx="12">
                  <c:v>5952.9922616208078</c:v>
                </c:pt>
                <c:pt idx="13">
                  <c:v>5711.4656203072309</c:v>
                </c:pt>
                <c:pt idx="14">
                  <c:v>5481.1926483649313</c:v>
                </c:pt>
                <c:pt idx="15">
                  <c:v>5261.5864782144281</c:v>
                </c:pt>
                <c:pt idx="16">
                  <c:v>5052.0939182751572</c:v>
                </c:pt>
                <c:pt idx="17">
                  <c:v>4852.1933525119566</c:v>
                </c:pt>
                <c:pt idx="18">
                  <c:v>4661.3927810619016</c:v>
                </c:pt>
                <c:pt idx="19">
                  <c:v>4479.2279918123122</c:v>
                </c:pt>
                <c:pt idx="20">
                  <c:v>4305.2608535732916</c:v>
                </c:pt>
                <c:pt idx="21">
                  <c:v>4139.0777221987837</c:v>
                </c:pt>
                <c:pt idx="22">
                  <c:v>3980.2879516634553</c:v>
                </c:pt>
                <c:pt idx="23">
                  <c:v>3828.5225027038059</c:v>
                </c:pt>
                <c:pt idx="24">
                  <c:v>3683.4326421854835</c:v>
                </c:pt>
                <c:pt idx="25">
                  <c:v>3544.6887268679707</c:v>
                </c:pt>
                <c:pt idx="26">
                  <c:v>3411.9790657076342</c:v>
                </c:pt>
                <c:pt idx="27">
                  <c:v>3285.0088552722095</c:v>
                </c:pt>
                <c:pt idx="28">
                  <c:v>3163.4991832389715</c:v>
                </c:pt>
                <c:pt idx="29">
                  <c:v>3047.1860953163055</c:v>
                </c:pt>
                <c:pt idx="30">
                  <c:v>2935.8197212678533</c:v>
                </c:pt>
                <c:pt idx="31">
                  <c:v>2829.1634560314901</c:v>
                </c:pt>
                <c:pt idx="32">
                  <c:v>2726.9931922145788</c:v>
                </c:pt>
                <c:pt idx="33">
                  <c:v>2629.0966005139412</c:v>
                </c:pt>
                <c:pt idx="34">
                  <c:v>2535.2724548557944</c:v>
                </c:pt>
                <c:pt idx="35">
                  <c:v>2445.3299992789171</c:v>
                </c:pt>
                <c:pt idx="36">
                  <c:v>2359.0883537952614</c:v>
                </c:pt>
                <c:pt idx="37">
                  <c:v>2276.3759566572799</c:v>
                </c:pt>
                <c:pt idx="38">
                  <c:v>2197.030040641715</c:v>
                </c:pt>
                <c:pt idx="39">
                  <c:v>2120.8961411266691</c:v>
                </c:pt>
                <c:pt idx="40">
                  <c:v>2047.8276338935923</c:v>
                </c:pt>
                <c:pt idx="41">
                  <c:v>1977.6853007289449</c:v>
                </c:pt>
                <c:pt idx="42">
                  <c:v>1910.3369210332521</c:v>
                </c:pt>
                <c:pt idx="43">
                  <c:v>1845.6568877682653</c:v>
                </c:pt>
                <c:pt idx="44">
                  <c:v>1783.5258461870869</c:v>
                </c:pt>
                <c:pt idx="45">
                  <c:v>1723.8303538979781</c:v>
                </c:pt>
                <c:pt idx="46">
                  <c:v>1666.462560910813</c:v>
                </c:pt>
                <c:pt idx="47">
                  <c:v>1611.3199084063035</c:v>
                </c:pt>
                <c:pt idx="48">
                  <c:v>1558.3048450527215</c:v>
                </c:pt>
                <c:pt idx="49">
                  <c:v>1507.3245597735461</c:v>
                </c:pt>
                <c:pt idx="50">
                  <c:v>1458.2907299424694</c:v>
                </c:pt>
                <c:pt idx="51">
                  <c:v>1411.1192840500382</c:v>
                </c:pt>
                <c:pt idx="52">
                  <c:v>1365.7301779494212</c:v>
                </c:pt>
                <c:pt idx="53">
                  <c:v>1322.0471838473702</c:v>
                </c:pt>
                <c:pt idx="54">
                  <c:v>1279.9976912611571</c:v>
                </c:pt>
                <c:pt idx="55">
                  <c:v>1239.5125192129728</c:v>
                </c:pt>
                <c:pt idx="56">
                  <c:v>1200.5257389806668</c:v>
                </c:pt>
                <c:pt idx="57">
                  <c:v>1162.9745067676527</c:v>
                </c:pt>
                <c:pt idx="58">
                  <c:v>1126.798905695902</c:v>
                </c:pt>
                <c:pt idx="59">
                  <c:v>1091.9417965641182</c:v>
                </c:pt>
                <c:pt idx="60">
                  <c:v>1058.348676848814</c:v>
                </c:pt>
                <c:pt idx="61">
                  <c:v>1025.9675474592214</c:v>
                </c:pt>
                <c:pt idx="62">
                  <c:v>994.74878678792709</c:v>
                </c:pt>
                <c:pt idx="63">
                  <c:v>964.645031628016</c:v>
                </c:pt>
                <c:pt idx="64">
                  <c:v>935.6110645544245</c:v>
                </c:pt>
                <c:pt idx="65">
                  <c:v>907.6037073924341</c:v>
                </c:pt>
                <c:pt idx="66">
                  <c:v>880.58172041961961</c:v>
                </c:pt>
                <c:pt idx="67">
                  <c:v>854.50570696959483</c:v>
                </c:pt>
                <c:pt idx="68">
                  <c:v>829.33802312631985</c:v>
                </c:pt>
                <c:pt idx="69">
                  <c:v>805.04269221692402</c:v>
                </c:pt>
                <c:pt idx="70">
                  <c:v>781.58532382884903</c:v>
                </c:pt>
                <c:pt idx="71">
                  <c:v>758.93303709389318</c:v>
                </c:pt>
                <c:pt idx="72">
                  <c:v>737.05438799735953</c:v>
                </c:pt>
                <c:pt idx="73">
                  <c:v>715.91930048512654</c:v>
                </c:pt>
                <c:pt idx="74">
                  <c:v>695.4990011552062</c:v>
                </c:pt>
                <c:pt idx="75">
                  <c:v>675.76595733312888</c:v>
                </c:pt>
                <c:pt idx="76">
                  <c:v>656.6938183425051</c:v>
                </c:pt>
                <c:pt idx="77">
                  <c:v>638.25735979336469</c:v>
                </c:pt>
                <c:pt idx="78">
                  <c:v>620.43243072139546</c:v>
                </c:pt>
                <c:pt idx="79">
                  <c:v>603.195903421043</c:v>
                </c:pt>
                <c:pt idx="80">
                  <c:v>586.52562582472422</c:v>
                </c:pt>
                <c:pt idx="81">
                  <c:v>570.40037628902087</c:v>
                </c:pt>
                <c:pt idx="82">
                  <c:v>554.79982065688296</c:v>
                </c:pt>
                <c:pt idx="83">
                  <c:v>539.70447147246671</c:v>
                </c:pt>
                <c:pt idx="84">
                  <c:v>525.09564923240657</c:v>
                </c:pt>
                <c:pt idx="85">
                  <c:v>510.95544556399909</c:v>
                </c:pt>
                <c:pt idx="86">
                  <c:v>497.26668822710059</c:v>
                </c:pt>
                <c:pt idx="87">
                  <c:v>484.01290784244264</c:v>
                </c:pt>
                <c:pt idx="88">
                  <c:v>471.17830625461323</c:v>
                </c:pt>
                <c:pt idx="89">
                  <c:v>458.74772644317767</c:v>
                </c:pt>
                <c:pt idx="90">
                  <c:v>446.70662390031902</c:v>
                </c:pt>
                <c:pt idx="91">
                  <c:v>435.04103939795419</c:v>
                </c:pt>
                <c:pt idx="92">
                  <c:v>423.73757307165175</c:v>
                </c:pt>
                <c:pt idx="93">
                  <c:v>412.78335975270198</c:v>
                </c:pt>
                <c:pt idx="94">
                  <c:v>402.16604548356509</c:v>
                </c:pt>
                <c:pt idx="95">
                  <c:v>391.87376515547419</c:v>
                </c:pt>
                <c:pt idx="96">
                  <c:v>381.89512121040411</c:v>
                </c:pt>
                <c:pt idx="97">
                  <c:v>372.21916335276251</c:v>
                </c:pt>
                <c:pt idx="98">
                  <c:v>362.83536921919932</c:v>
                </c:pt>
                <c:pt idx="99">
                  <c:v>353.73362595772483</c:v>
                </c:pt>
                <c:pt idx="100">
                  <c:v>344.90421267000403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F9-4BE6-9567-D3FFF2AABA65}"/>
            </c:ext>
          </c:extLst>
        </c:ser>
        <c:ser>
          <c:idx val="0"/>
          <c:order val="2"/>
          <c:tx>
            <c:v>max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foldback'!$N$40:$N$140</c:f>
              <c:numCache>
                <c:formatCode>0</c:formatCode>
                <c:ptCount val="101"/>
                <c:pt idx="0">
                  <c:v>10200</c:v>
                </c:pt>
                <c:pt idx="1">
                  <c:v>9756.2053349665075</c:v>
                </c:pt>
                <c:pt idx="2">
                  <c:v>9334.4853077334192</c:v>
                </c:pt>
                <c:pt idx="3">
                  <c:v>8933.6148133770694</c:v>
                </c:pt>
                <c:pt idx="4">
                  <c:v>8552.4433871381516</c:v>
                </c:pt>
                <c:pt idx="5">
                  <c:v>8189.8902706759009</c:v>
                </c:pt>
                <c:pt idx="6">
                  <c:v>7844.939828973148</c:v>
                </c:pt>
                <c:pt idx="7">
                  <c:v>7516.6372912873421</c:v>
                </c:pt>
                <c:pt idx="8">
                  <c:v>7204.0847916845451</c:v>
                </c:pt>
                <c:pt idx="9">
                  <c:v>6906.4376866542443</c:v>
                </c:pt>
                <c:pt idx="10">
                  <c:v>6622.9011290970329</c:v>
                </c:pt>
                <c:pt idx="11">
                  <c:v>6352.7268796199323</c:v>
                </c:pt>
                <c:pt idx="12">
                  <c:v>6095.2103375803335</c:v>
                </c:pt>
                <c:pt idx="13">
                  <c:v>5849.6877756985523</c:v>
                </c:pt>
                <c:pt idx="14">
                  <c:v>5615.5337633247691</c:v>
                </c:pt>
                <c:pt idx="15">
                  <c:v>5392.1587646066037</c:v>
                </c:pt>
                <c:pt idx="16">
                  <c:v>5179.0068988686471</c:v>
                </c:pt>
                <c:pt idx="17">
                  <c:v>4975.5538514935206</c:v>
                </c:pt>
                <c:pt idx="18">
                  <c:v>4781.3049244920921</c:v>
                </c:pt>
                <c:pt idx="19">
                  <c:v>4595.7932167761546</c:v>
                </c:pt>
                <c:pt idx="20">
                  <c:v>4418.5779249054413</c:v>
                </c:pt>
                <c:pt idx="21">
                  <c:v>4249.2427557788933</c:v>
                </c:pt>
                <c:pt idx="22">
                  <c:v>4087.3944433820789</c:v>
                </c:pt>
                <c:pt idx="23">
                  <c:v>3932.6613622934765</c:v>
                </c:pt>
                <c:pt idx="24">
                  <c:v>3784.6922311966773</c:v>
                </c:pt>
                <c:pt idx="25">
                  <c:v>3643.1549001463736</c:v>
                </c:pt>
                <c:pt idx="26">
                  <c:v>3507.7352157982896</c:v>
                </c:pt>
                <c:pt idx="27">
                  <c:v>3378.1359592384683</c:v>
                </c:pt>
                <c:pt idx="28">
                  <c:v>3254.0758514403574</c:v>
                </c:pt>
                <c:pt idx="29">
                  <c:v>3135.2886217400196</c:v>
                </c:pt>
                <c:pt idx="30">
                  <c:v>3021.5221350542533</c:v>
                </c:pt>
                <c:pt idx="31">
                  <c:v>2912.5375738749349</c:v>
                </c:pt>
                <c:pt idx="32">
                  <c:v>2808.1086713579866</c:v>
                </c:pt>
                <c:pt idx="33">
                  <c:v>2708.0209920886646</c:v>
                </c:pt>
                <c:pt idx="34">
                  <c:v>2612.0712573483238</c:v>
                </c:pt>
                <c:pt idx="35">
                  <c:v>2520.0667119328032</c:v>
                </c:pt>
                <c:pt idx="36">
                  <c:v>2431.8245297807985</c:v>
                </c:pt>
                <c:pt idx="37">
                  <c:v>2347.1712558631762</c:v>
                </c:pt>
                <c:pt idx="38">
                  <c:v>2265.9422819624251</c:v>
                </c:pt>
                <c:pt idx="39">
                  <c:v>2187.9813541365047</c:v>
                </c:pt>
                <c:pt idx="40">
                  <c:v>2113.1401098143474</c:v>
                </c:pt>
                <c:pt idx="41">
                  <c:v>2041.2776426117521</c:v>
                </c:pt>
                <c:pt idx="42">
                  <c:v>1972.2600930878789</c:v>
                </c:pt>
                <c:pt idx="43">
                  <c:v>1905.9602637842195</c:v>
                </c:pt>
                <c:pt idx="44">
                  <c:v>1842.2572570008526</c:v>
                </c:pt>
                <c:pt idx="45">
                  <c:v>1781.0361338695611</c:v>
                </c:pt>
                <c:pt idx="46">
                  <c:v>1722.1875933806562</c:v>
                </c:pt>
                <c:pt idx="47">
                  <c:v>1665.6076701106226</c:v>
                </c:pt>
                <c:pt idx="48">
                  <c:v>1611.1974494815106</c:v>
                </c:pt>
                <c:pt idx="49">
                  <c:v>1558.8627994609712</c:v>
                </c:pt>
                <c:pt idx="50">
                  <c:v>1508.5141176842021</c:v>
                </c:pt>
                <c:pt idx="51">
                  <c:v>1460.0660930463198</c:v>
                </c:pt>
                <c:pt idx="52">
                  <c:v>1413.4374808763732</c:v>
                </c:pt>
                <c:pt idx="53">
                  <c:v>1368.5508908623112</c:v>
                </c:pt>
                <c:pt idx="54">
                  <c:v>1325.3325869505147</c:v>
                </c:pt>
                <c:pt idx="55">
                  <c:v>1283.7122984938208</c:v>
                </c:pt>
                <c:pt idx="56">
                  <c:v>1243.6230419690244</c:v>
                </c:pt>
                <c:pt idx="57">
                  <c:v>1205.0009526284803</c:v>
                </c:pt>
                <c:pt idx="58">
                  <c:v>1167.78512549125</c:v>
                </c:pt>
                <c:pt idx="59">
                  <c:v>1131.9174651171716</c:v>
                </c:pt>
                <c:pt idx="60">
                  <c:v>1097.3425436426287</c:v>
                </c:pt>
                <c:pt idx="61">
                  <c:v>1064.0074665898235</c:v>
                </c:pt>
                <c:pt idx="62">
                  <c:v>1031.8617459921329</c:v>
                </c:pt>
                <c:pt idx="63">
                  <c:v>1000.8571804068727</c:v>
                </c:pt>
                <c:pt idx="64">
                  <c:v>970.94774141357311</c:v>
                </c:pt>
                <c:pt idx="65">
                  <c:v>942.08946622097494</c:v>
                </c:pt>
                <c:pt idx="66">
                  <c:v>914.24035602923641</c:v>
                </c:pt>
                <c:pt idx="67">
                  <c:v>887.36027981577092</c:v>
                </c:pt>
                <c:pt idx="68">
                  <c:v>861.41088323347583</c:v>
                </c:pt>
                <c:pt idx="69">
                  <c:v>836.35550232923083</c:v>
                </c:pt>
                <c:pt idx="70">
                  <c:v>812.1590818083281</c:v>
                </c:pt>
                <c:pt idx="71">
                  <c:v>788.78809758722252</c:v>
                </c:pt>
                <c:pt idx="72">
                  <c:v>766.21048339255992</c:v>
                </c:pt>
                <c:pt idx="73">
                  <c:v>744.39556117901873</c:v>
                </c:pt>
                <c:pt idx="74">
                  <c:v>723.31397515221249</c:v>
                </c:pt>
                <c:pt idx="75">
                  <c:v>702.9376291956429</c:v>
                </c:pt>
                <c:pt idx="76">
                  <c:v>683.23962751268289</c:v>
                </c:pt>
                <c:pt idx="77">
                  <c:v>664.19421830579506</c:v>
                </c:pt>
                <c:pt idx="78">
                  <c:v>645.77674032570008</c:v>
                </c:pt>
                <c:pt idx="79">
                  <c:v>627.96357213303361</c:v>
                </c:pt>
                <c:pt idx="80">
                  <c:v>610.73208392431195</c:v>
                </c:pt>
                <c:pt idx="81">
                  <c:v>594.06059178263183</c:v>
                </c:pt>
                <c:pt idx="82">
                  <c:v>577.9283142216924</c:v>
                </c:pt>
                <c:pt idx="83">
                  <c:v>562.31533089931258</c:v>
                </c:pt>
                <c:pt idx="84">
                  <c:v>547.20254338379925</c:v>
                </c:pt>
                <c:pt idx="85">
                  <c:v>532.57163786319245</c:v>
                </c:pt>
                <c:pt idx="86">
                  <c:v>518.40504969374649</c:v>
                </c:pt>
                <c:pt idx="87">
                  <c:v>504.6859296899076</c:v>
                </c:pt>
                <c:pt idx="88">
                  <c:v>491.39811206359843</c:v>
                </c:pt>
                <c:pt idx="89">
                  <c:v>478.52608392585051</c:v>
                </c:pt>
                <c:pt idx="90">
                  <c:v>466.05495626873949</c:v>
                </c:pt>
                <c:pt idx="91">
                  <c:v>453.97043635015785</c:v>
                </c:pt>
                <c:pt idx="92">
                  <c:v>442.25880140834073</c:v>
                </c:pt>
                <c:pt idx="93">
                  <c:v>430.90687363709043</c:v>
                </c:pt>
                <c:pt idx="94">
                  <c:v>419.90199635652976</c:v>
                </c:pt>
                <c:pt idx="95">
                  <c:v>409.2320113177737</c:v>
                </c:pt>
                <c:pt idx="96">
                  <c:v>398.8852370833514</c:v>
                </c:pt>
                <c:pt idx="97">
                  <c:v>388.85044842836618</c:v>
                </c:pt>
                <c:pt idx="98">
                  <c:v>379.11685671042898</c:v>
                </c:pt>
                <c:pt idx="99">
                  <c:v>369.67409115920441</c:v>
                </c:pt>
                <c:pt idx="100">
                  <c:v>360.51218103909525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F9-4BE6-9567-D3FFF2AAB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18048"/>
        <c:axId val="70816512"/>
      </c:scatterChart>
      <c:valAx>
        <c:axId val="70818048"/>
        <c:scaling>
          <c:orientation val="minMax"/>
          <c:max val="125"/>
          <c:min val="25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TEMP (°C)</a:t>
                </a:r>
              </a:p>
            </c:rich>
          </c:tx>
          <c:layout>
            <c:manualLayout>
              <c:xMode val="edge"/>
              <c:yMode val="edge"/>
              <c:x val="0.44923127397536844"/>
              <c:y val="0.928258513218996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6512"/>
        <c:crossesAt val="100"/>
        <c:crossBetween val="midCat"/>
        <c:majorUnit val="5"/>
        <c:minorUnit val="0.5"/>
      </c:valAx>
      <c:valAx>
        <c:axId val="70816512"/>
        <c:scaling>
          <c:logBase val="10"/>
          <c:orientation val="minMax"/>
          <c:max val="10100"/>
          <c:min val="10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R</a:t>
                </a:r>
                <a:r>
                  <a:rPr lang="en-US" sz="1100" baseline="-25000"/>
                  <a:t>NTC</a:t>
                </a:r>
                <a:r>
                  <a:rPr lang="el-GR" sz="1100"/>
                  <a:t> (Ω</a:t>
                </a:r>
                <a:r>
                  <a:rPr lang="en-US" sz="1100"/>
                  <a:t>)</a:t>
                </a:r>
              </a:p>
            </c:rich>
          </c:tx>
          <c:layout>
            <c:manualLayout>
              <c:xMode val="edge"/>
              <c:yMode val="edge"/>
              <c:x val="5.2614097827914375E-2"/>
              <c:y val="0.44985056207822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out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8048"/>
        <c:crossesAt val="-55"/>
        <c:crossBetween val="midCat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32623325930417"/>
          <c:y val="0.17195308587605015"/>
          <c:w val="0.10066239316239316"/>
          <c:h val="0.15202287880904294"/>
        </c:manualLayout>
      </c:layout>
      <c:overlay val="0"/>
      <c:spPr>
        <a:solidFill>
          <a:sysClr val="window" lastClr="FFFFFF"/>
        </a:solidFill>
        <a:ln>
          <a:solidFill>
            <a:schemeClr val="tx1">
              <a:lumMod val="65000"/>
              <a:lumOff val="3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beve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Temperature Foldback curves</a:t>
            </a:r>
            <a:endParaRPr lang="en-US" sz="1400"/>
          </a:p>
        </c:rich>
      </c:tx>
      <c:layout>
        <c:manualLayout>
          <c:xMode val="edge"/>
          <c:yMode val="edge"/>
          <c:x val="0.3173060098256949"/>
          <c:y val="4.3066179227596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59818811577357"/>
          <c:y val="0.1545913111972855"/>
          <c:w val="0.75570588962432717"/>
          <c:h val="0.69800504588089285"/>
        </c:manualLayout>
      </c:layout>
      <c:scatterChart>
        <c:scatterStyle val="lineMarker"/>
        <c:varyColors val="0"/>
        <c:ser>
          <c:idx val="0"/>
          <c:order val="0"/>
          <c:tx>
            <c:v>min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foldback'!$AJ$40:$AJ$140</c:f>
              <c:numCache>
                <c:formatCode>0%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0.98238234665230162</c:v>
                </c:pt>
                <c:pt idx="45">
                  <c:v>0.94051579770283134</c:v>
                </c:pt>
                <c:pt idx="46">
                  <c:v>0.89862388323803977</c:v>
                </c:pt>
                <c:pt idx="47">
                  <c:v>0.85673095878801786</c:v>
                </c:pt>
                <c:pt idx="48">
                  <c:v>0.81486110099082754</c:v>
                </c:pt>
                <c:pt idx="49">
                  <c:v>0.77303805668460512</c:v>
                </c:pt>
                <c:pt idx="50">
                  <c:v>0.73128519422732785</c:v>
                </c:pt>
                <c:pt idx="51">
                  <c:v>0.6896254572220577</c:v>
                </c:pt>
                <c:pt idx="52">
                  <c:v>0.6480813208046613</c:v>
                </c:pt>
                <c:pt idx="53">
                  <c:v>0.60667475062950493</c:v>
                </c:pt>
                <c:pt idx="54">
                  <c:v>0.56542716466696741</c:v>
                </c:pt>
                <c:pt idx="55">
                  <c:v>0.52435939790472463</c:v>
                </c:pt>
                <c:pt idx="56">
                  <c:v>0.4834916700231624</c:v>
                </c:pt>
                <c:pt idx="57">
                  <c:v>0.44284355609389336</c:v>
                </c:pt>
                <c:pt idx="58">
                  <c:v>0.40243396032966244</c:v>
                </c:pt>
                <c:pt idx="59">
                  <c:v>0.36228109289385019</c:v>
                </c:pt>
                <c:pt idx="60">
                  <c:v>0.32240244975867355</c:v>
                </c:pt>
                <c:pt idx="61">
                  <c:v>0.28281479558306116</c:v>
                </c:pt>
                <c:pt idx="62">
                  <c:v>0.24353414956423189</c:v>
                </c:pt>
                <c:pt idx="63">
                  <c:v>0.20457577420130146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9-45FA-832E-2407038E8ADA}"/>
            </c:ext>
          </c:extLst>
        </c:ser>
        <c:ser>
          <c:idx val="1"/>
          <c:order val="1"/>
          <c:tx>
            <c:v>typ</c:v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foldback'!$AK$40:$AK$140</c:f>
              <c:numCache>
                <c:formatCode>0%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0.98170233375676363</c:v>
                </c:pt>
                <c:pt idx="46">
                  <c:v>0.94039676780410475</c:v>
                </c:pt>
                <c:pt idx="47">
                  <c:v>0.89906920251248124</c:v>
                </c:pt>
                <c:pt idx="48">
                  <c:v>0.85774302570829741</c:v>
                </c:pt>
                <c:pt idx="49">
                  <c:v>0.81644135275268825</c:v>
                </c:pt>
                <c:pt idx="50">
                  <c:v>0.77518697913552714</c:v>
                </c:pt>
                <c:pt idx="51">
                  <c:v>0.73400233516193258</c:v>
                </c:pt>
                <c:pt idx="52">
                  <c:v>0.69290944289063094</c:v>
                </c:pt>
                <c:pt idx="53">
                  <c:v>0.65192987546447867</c:v>
                </c:pt>
                <c:pt idx="54">
                  <c:v>0.61108471895415251</c:v>
                </c:pt>
                <c:pt idx="55">
                  <c:v>0.57039453681625452</c:v>
                </c:pt>
                <c:pt idx="56">
                  <c:v>0.52987933704751555</c:v>
                </c:pt>
                <c:pt idx="57">
                  <c:v>0.48955854209712207</c:v>
                </c:pt>
                <c:pt idx="58">
                  <c:v>0.44945096158012371</c:v>
                </c:pt>
                <c:pt idx="59">
                  <c:v>0.40957476781612345</c:v>
                </c:pt>
                <c:pt idx="60">
                  <c:v>0.36994747419947149</c:v>
                </c:pt>
                <c:pt idx="61">
                  <c:v>0.33058591638997914</c:v>
                </c:pt>
                <c:pt idx="62">
                  <c:v>0.29150623629688177</c:v>
                </c:pt>
                <c:pt idx="63">
                  <c:v>0.25272386881355341</c:v>
                </c:pt>
                <c:pt idx="64">
                  <c:v>0.2142535312462813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F9-45FA-832E-2407038E8ADA}"/>
            </c:ext>
          </c:extLst>
        </c:ser>
        <c:ser>
          <c:idx val="2"/>
          <c:order val="2"/>
          <c:tx>
            <c:v>max</c:v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'Temperature foldback'!$I$40:$I$140</c:f>
              <c:numCache>
                <c:formatCode>General</c:formatCode>
                <c:ptCount val="1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  <c:pt idx="76">
                  <c:v>101</c:v>
                </c:pt>
                <c:pt idx="77">
                  <c:v>102</c:v>
                </c:pt>
                <c:pt idx="78">
                  <c:v>103</c:v>
                </c:pt>
                <c:pt idx="79">
                  <c:v>104</c:v>
                </c:pt>
                <c:pt idx="80">
                  <c:v>105</c:v>
                </c:pt>
                <c:pt idx="81">
                  <c:v>106</c:v>
                </c:pt>
                <c:pt idx="82">
                  <c:v>107</c:v>
                </c:pt>
                <c:pt idx="83">
                  <c:v>108</c:v>
                </c:pt>
                <c:pt idx="84">
                  <c:v>109</c:v>
                </c:pt>
                <c:pt idx="85">
                  <c:v>110</c:v>
                </c:pt>
                <c:pt idx="86">
                  <c:v>111</c:v>
                </c:pt>
                <c:pt idx="87">
                  <c:v>112</c:v>
                </c:pt>
                <c:pt idx="88">
                  <c:v>113</c:v>
                </c:pt>
                <c:pt idx="89">
                  <c:v>114</c:v>
                </c:pt>
                <c:pt idx="90">
                  <c:v>115</c:v>
                </c:pt>
                <c:pt idx="91">
                  <c:v>116</c:v>
                </c:pt>
                <c:pt idx="92">
                  <c:v>117</c:v>
                </c:pt>
                <c:pt idx="93">
                  <c:v>118</c:v>
                </c:pt>
                <c:pt idx="94">
                  <c:v>119</c:v>
                </c:pt>
                <c:pt idx="95">
                  <c:v>120</c:v>
                </c:pt>
                <c:pt idx="96">
                  <c:v>121</c:v>
                </c:pt>
                <c:pt idx="97">
                  <c:v>122</c:v>
                </c:pt>
                <c:pt idx="98">
                  <c:v>123</c:v>
                </c:pt>
                <c:pt idx="99">
                  <c:v>124</c:v>
                </c:pt>
                <c:pt idx="100">
                  <c:v>125</c:v>
                </c:pt>
              </c:numCache>
            </c:numRef>
          </c:xVal>
          <c:yVal>
            <c:numRef>
              <c:f>'Temperature foldback'!$AL$40:$AL$140</c:f>
              <c:numCache>
                <c:formatCode>0%</c:formatCode>
                <c:ptCount val="1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0.98054256031424092</c:v>
                </c:pt>
                <c:pt idx="47">
                  <c:v>0.93976845742312531</c:v>
                </c:pt>
                <c:pt idx="48">
                  <c:v>0.89897557944262418</c:v>
                </c:pt>
                <c:pt idx="49">
                  <c:v>0.85818641753190772</c:v>
                </c:pt>
                <c:pt idx="50">
                  <c:v>0.81742319653334128</c:v>
                </c:pt>
                <c:pt idx="51">
                  <c:v>0.77670783072014105</c:v>
                </c:pt>
                <c:pt idx="52">
                  <c:v>0.73606188151357399</c:v>
                </c:pt>
                <c:pt idx="53">
                  <c:v>0.69550651731285162</c:v>
                </c:pt>
                <c:pt idx="54">
                  <c:v>0.65506247556371255</c:v>
                </c:pt>
                <c:pt idx="55">
                  <c:v>0.61475002717394889</c:v>
                </c:pt>
                <c:pt idx="56">
                  <c:v>0.57458894336641586</c:v>
                </c:pt>
                <c:pt idx="57">
                  <c:v>0.5345984650421306</c:v>
                </c:pt>
                <c:pt idx="58">
                  <c:v>0.49479727470848062</c:v>
                </c:pt>
                <c:pt idx="59">
                  <c:v>0.45520347101018893</c:v>
                </c:pt>
                <c:pt idx="60">
                  <c:v>0.41583454588379909</c:v>
                </c:pt>
                <c:pt idx="61">
                  <c:v>0.37670736434021623</c:v>
                </c:pt>
                <c:pt idx="62">
                  <c:v>0.33783814686429398</c:v>
                </c:pt>
                <c:pt idx="63">
                  <c:v>0.29924245440577646</c:v>
                </c:pt>
                <c:pt idx="64">
                  <c:v>0.26093517592210241</c:v>
                </c:pt>
                <c:pt idx="65">
                  <c:v>0.22293051842090902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F9-45FA-832E-2407038E8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18048"/>
        <c:axId val="70816512"/>
      </c:scatterChart>
      <c:valAx>
        <c:axId val="70818048"/>
        <c:scaling>
          <c:orientation val="minMax"/>
          <c:max val="125"/>
          <c:min val="4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TEMP (°C)</a:t>
                </a:r>
              </a:p>
            </c:rich>
          </c:tx>
          <c:layout>
            <c:manualLayout>
              <c:xMode val="edge"/>
              <c:yMode val="edge"/>
              <c:x val="0.44495776970186418"/>
              <c:y val="0.92429008873890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6512"/>
        <c:crossesAt val="0"/>
        <c:crossBetween val="midCat"/>
        <c:majorUnit val="5"/>
        <c:minorUnit val="0.5"/>
      </c:valAx>
      <c:valAx>
        <c:axId val="70816512"/>
        <c:scaling>
          <c:orientation val="minMax"/>
          <c:max val="1.05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ILED (%)</a:t>
                </a:r>
              </a:p>
            </c:rich>
          </c:tx>
          <c:layout>
            <c:manualLayout>
              <c:xMode val="edge"/>
              <c:yMode val="edge"/>
              <c:x val="2.4836294501648832E-2"/>
              <c:y val="0.42066991626046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18048"/>
        <c:crossesAt val="-55"/>
        <c:crossBetween val="midCat"/>
        <c:majorUnit val="0.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868362608520093"/>
          <c:y val="0.18231252343457069"/>
          <c:w val="0.10066239316239316"/>
          <c:h val="0.14781246094238218"/>
        </c:manualLayout>
      </c:layout>
      <c:overlay val="0"/>
      <c:spPr>
        <a:solidFill>
          <a:sysClr val="window" lastClr="FFFFFF"/>
        </a:solidFill>
        <a:ln>
          <a:solidFill>
            <a:schemeClr val="bg2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beve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emf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93815</xdr:colOff>
      <xdr:row>19</xdr:row>
      <xdr:rowOff>72155</xdr:rowOff>
    </xdr:from>
    <xdr:to>
      <xdr:col>19</xdr:col>
      <xdr:colOff>210357</xdr:colOff>
      <xdr:row>35</xdr:row>
      <xdr:rowOff>123703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A8E1D4-13D0-4586-8984-4AAD2FF3E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76760</xdr:colOff>
      <xdr:row>3</xdr:row>
      <xdr:rowOff>49209</xdr:rowOff>
    </xdr:from>
    <xdr:to>
      <xdr:col>19</xdr:col>
      <xdr:colOff>193302</xdr:colOff>
      <xdr:row>18</xdr:row>
      <xdr:rowOff>156785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B04CBD-DE25-4F30-A429-F5A4485190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158240</xdr:colOff>
      <xdr:row>9</xdr:row>
      <xdr:rowOff>11204</xdr:rowOff>
    </xdr:from>
    <xdr:to>
      <xdr:col>42</xdr:col>
      <xdr:colOff>51163</xdr:colOff>
      <xdr:row>31</xdr:row>
      <xdr:rowOff>99059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368A0CE3-AC4B-4009-8501-B7F2636CF818}"/>
            </a:ext>
          </a:extLst>
        </xdr:cNvPr>
        <xdr:cNvGrpSpPr>
          <a:grpSpLocks noChangeAspect="1"/>
        </xdr:cNvGrpSpPr>
      </xdr:nvGrpSpPr>
      <xdr:grpSpPr>
        <a:xfrm>
          <a:off x="14580211" y="1994645"/>
          <a:ext cx="10280776" cy="4491767"/>
          <a:chOff x="15263770" y="268941"/>
          <a:chExt cx="9374906" cy="4099169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BB792AB-9151-49A8-B8C6-B6C19E7675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15263770" y="268941"/>
            <a:ext cx="6340328" cy="4099169"/>
          </a:xfrm>
          <a:prstGeom prst="rect">
            <a:avLst/>
          </a:prstGeom>
          <a:solidFill>
            <a:schemeClr val="bg1"/>
          </a:solidFill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33806E8A-3835-4ED9-8BE7-B3897D070D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21124768" y="2563715"/>
            <a:ext cx="2976633" cy="549336"/>
          </a:xfrm>
          <a:prstGeom prst="rect">
            <a:avLst/>
          </a:prstGeom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6921EE16-B6F1-44D4-8FB8-B2548BEC3D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21124768" y="1947458"/>
            <a:ext cx="1772896" cy="617154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1CFA3865-9101-42AA-AF3D-69A0FE98EF6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20105034" y="447365"/>
            <a:ext cx="4533642" cy="1500989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</xdr:row>
      <xdr:rowOff>67236</xdr:rowOff>
    </xdr:from>
    <xdr:to>
      <xdr:col>5</xdr:col>
      <xdr:colOff>912590</xdr:colOff>
      <xdr:row>54</xdr:row>
      <xdr:rowOff>112059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4B78BE9-ACCA-476D-BA43-71BAFD54A66A}"/>
            </a:ext>
          </a:extLst>
        </xdr:cNvPr>
        <xdr:cNvGrpSpPr/>
      </xdr:nvGrpSpPr>
      <xdr:grpSpPr>
        <a:xfrm>
          <a:off x="605118" y="8897471"/>
          <a:ext cx="6459501" cy="2140323"/>
          <a:chOff x="605118" y="8897471"/>
          <a:chExt cx="6459501" cy="2140323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BAF3E8B5-0814-4FFC-8A78-DA8D9533FE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605118" y="9659469"/>
            <a:ext cx="6459501" cy="1378325"/>
          </a:xfrm>
          <a:prstGeom prst="rect">
            <a:avLst/>
          </a:prstGeom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E1B3D789-5340-407E-B7DC-942C86E59B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616324" y="8897471"/>
            <a:ext cx="4045323" cy="1195697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8BA97EA-13A7-44B5-A103-F623E99D22E2}" name="_RT1" displayName="_RT1" ref="AT3:AT195" totalsRowShown="0" headerRowDxfId="8" dataDxfId="7">
  <autoFilter ref="AT3:AT195" xr:uid="{A8BA97EA-13A7-44B5-A103-F623E99D22E2}"/>
  <tableColumns count="1">
    <tableColumn id="1" xr3:uid="{96BD42F5-ED51-46BA-84A0-EF3671000ABD}" name="RT1" dataDxfId="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C3E6726-8ECE-4294-AAAC-A01804AC40C8}" name="_RT2" displayName="_RT2" ref="AU3:AU195" totalsRowShown="0" headerRowDxfId="5" dataDxfId="4">
  <autoFilter ref="AU3:AU195" xr:uid="{6C3E6726-8ECE-4294-AAAC-A01804AC40C8}"/>
  <tableColumns count="1">
    <tableColumn id="1" xr3:uid="{4B9B3342-AC9F-4E07-8347-A1D7A531674D}" name="RT2" dataDxfId="3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A4B6254-A36A-4DA3-BF83-59992D1B0A61}" name="Temperature" displayName="Temperature" ref="I39:I140" totalsRowShown="0" headerRowDxfId="2" headerRowBorderDxfId="1" tableBorderDxfId="0">
  <autoFilter ref="I39:I140" xr:uid="{2A4B6254-A36A-4DA3-BF83-59992D1B0A61}"/>
  <tableColumns count="1">
    <tableColumn id="1" xr3:uid="{8884CB95-808E-4859-925C-89062FA6EE16}" name="T [°C]">
      <calculatedColumnFormula>$I39+1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419F-6AB1-450C-9F8B-F0B87C3E5320}">
  <dimension ref="A1:AU195"/>
  <sheetViews>
    <sheetView tabSelected="1" zoomScale="85" zoomScaleNormal="85" workbookViewId="0">
      <selection activeCell="D39" sqref="D39"/>
    </sheetView>
  </sheetViews>
  <sheetFormatPr defaultRowHeight="15" x14ac:dyDescent="0.25"/>
  <cols>
    <col min="2" max="2" width="13.42578125" style="4" bestFit="1" customWidth="1"/>
    <col min="3" max="3" width="44.5703125" bestFit="1" customWidth="1"/>
    <col min="4" max="4" width="17.5703125" bestFit="1" customWidth="1"/>
    <col min="5" max="5" width="7.5703125" style="3" bestFit="1" customWidth="1"/>
    <col min="6" max="6" width="19.7109375" style="3" customWidth="1"/>
    <col min="7" max="7" width="7.5703125" style="3" customWidth="1"/>
    <col min="8" max="8" width="8.5703125" bestFit="1" customWidth="1"/>
    <col min="9" max="9" width="8.42578125" bestFit="1" customWidth="1"/>
    <col min="10" max="11" width="8.7109375" bestFit="1" customWidth="1"/>
    <col min="12" max="12" width="6.28515625" bestFit="1" customWidth="1"/>
    <col min="13" max="14" width="7.140625" bestFit="1" customWidth="1"/>
    <col min="15" max="15" width="6.28515625" bestFit="1" customWidth="1"/>
    <col min="16" max="17" width="6.140625" bestFit="1" customWidth="1"/>
    <col min="18" max="18" width="7.85546875" customWidth="1"/>
    <col min="19" max="19" width="8.140625" style="4" customWidth="1"/>
    <col min="20" max="20" width="7" style="4" customWidth="1"/>
    <col min="21" max="21" width="7" style="4" hidden="1" customWidth="1"/>
    <col min="22" max="23" width="9.140625" hidden="1" customWidth="1"/>
    <col min="24" max="26" width="9.28515625" bestFit="1" customWidth="1"/>
    <col min="28" max="28" width="9.5703125" customWidth="1"/>
    <col min="29" max="29" width="9.140625" customWidth="1"/>
    <col min="30" max="32" width="9.140625" hidden="1" customWidth="1"/>
    <col min="33" max="35" width="12.28515625" bestFit="1" customWidth="1"/>
    <col min="46" max="47" width="6.42578125" style="91" hidden="1" customWidth="1"/>
  </cols>
  <sheetData>
    <row r="1" spans="1:47" s="1" customFormat="1" ht="27" thickBot="1" x14ac:dyDescent="0.45">
      <c r="A1" s="1" t="s">
        <v>0</v>
      </c>
      <c r="E1" s="2"/>
      <c r="F1" s="2"/>
      <c r="G1" s="2"/>
      <c r="AT1" s="92"/>
      <c r="AU1" s="92"/>
    </row>
    <row r="2" spans="1:47" ht="15.75" thickTop="1" x14ac:dyDescent="0.25">
      <c r="A2" s="65" t="s">
        <v>1</v>
      </c>
      <c r="B2" s="65"/>
      <c r="C2" s="65"/>
      <c r="D2" s="65"/>
    </row>
    <row r="3" spans="1:47" x14ac:dyDescent="0.25">
      <c r="F3" s="72" t="s">
        <v>77</v>
      </c>
      <c r="AT3" s="91" t="s">
        <v>41</v>
      </c>
      <c r="AU3" s="91" t="s">
        <v>42</v>
      </c>
    </row>
    <row r="4" spans="1:47" x14ac:dyDescent="0.25">
      <c r="B4" s="5" t="s">
        <v>2</v>
      </c>
      <c r="C4" s="106" t="s">
        <v>3</v>
      </c>
      <c r="D4" s="106"/>
      <c r="E4" s="106"/>
      <c r="X4" s="5" t="s">
        <v>4</v>
      </c>
      <c r="Y4" s="6" t="s">
        <v>5</v>
      </c>
      <c r="Z4" s="6"/>
      <c r="AA4" s="6"/>
      <c r="AB4" s="6"/>
      <c r="AC4" s="7"/>
      <c r="AT4" s="91">
        <v>1000</v>
      </c>
      <c r="AU4" s="91">
        <v>100</v>
      </c>
    </row>
    <row r="5" spans="1:47" x14ac:dyDescent="0.25">
      <c r="C5" s="3" t="s">
        <v>6</v>
      </c>
      <c r="D5" s="8">
        <v>70</v>
      </c>
      <c r="E5" s="3" t="s">
        <v>7</v>
      </c>
      <c r="Y5" s="9" t="s">
        <v>8</v>
      </c>
      <c r="Z5" s="10" t="s">
        <v>9</v>
      </c>
      <c r="AA5" s="9" t="s">
        <v>10</v>
      </c>
      <c r="AC5" s="4"/>
      <c r="AT5" s="91">
        <v>1020</v>
      </c>
      <c r="AU5" s="91">
        <v>102</v>
      </c>
    </row>
    <row r="6" spans="1:47" ht="18" x14ac:dyDescent="0.25">
      <c r="C6" s="3" t="s">
        <v>11</v>
      </c>
      <c r="D6" s="8">
        <v>90</v>
      </c>
      <c r="E6" s="3" t="s">
        <v>7</v>
      </c>
      <c r="X6" s="11" t="s">
        <v>6</v>
      </c>
      <c r="Y6" s="12">
        <f>MIN(U40:U140)</f>
        <v>69</v>
      </c>
      <c r="Z6" s="11">
        <f>MIN(V40:V140)</f>
        <v>70</v>
      </c>
      <c r="AA6" s="12">
        <f>MIN(W40:W140)</f>
        <v>71</v>
      </c>
      <c r="AB6" s="10" t="s">
        <v>7</v>
      </c>
      <c r="AC6" s="4"/>
      <c r="AT6" s="91">
        <v>1050</v>
      </c>
      <c r="AU6" s="91">
        <v>105</v>
      </c>
    </row>
    <row r="7" spans="1:47" ht="18" x14ac:dyDescent="0.35">
      <c r="C7" s="3"/>
      <c r="D7" s="3"/>
      <c r="X7" s="13" t="s">
        <v>12</v>
      </c>
      <c r="Y7" s="12">
        <f>MIN(AD40:AD140)</f>
        <v>89</v>
      </c>
      <c r="Z7" s="11">
        <f>MIN($AE40:$AE140)</f>
        <v>90</v>
      </c>
      <c r="AA7" s="12">
        <f>MIN(AF40:AF140)</f>
        <v>91</v>
      </c>
      <c r="AB7" s="10" t="s">
        <v>7</v>
      </c>
      <c r="AC7" s="4"/>
      <c r="AT7" s="91">
        <v>1070</v>
      </c>
      <c r="AU7" s="91">
        <v>107</v>
      </c>
    </row>
    <row r="8" spans="1:47" x14ac:dyDescent="0.25">
      <c r="B8" s="5" t="s">
        <v>13</v>
      </c>
      <c r="C8" s="107" t="s">
        <v>14</v>
      </c>
      <c r="D8" s="107"/>
      <c r="E8" s="107"/>
      <c r="X8" s="11" t="s">
        <v>15</v>
      </c>
      <c r="Y8" s="12">
        <f>Y7-Y6</f>
        <v>20</v>
      </c>
      <c r="Z8" s="11">
        <f>_Toff-_T1</f>
        <v>20</v>
      </c>
      <c r="AA8" s="12">
        <f>AA7-AA6</f>
        <v>20</v>
      </c>
      <c r="AB8" s="10" t="s">
        <v>7</v>
      </c>
      <c r="AC8" s="4"/>
      <c r="AT8" s="91">
        <v>1100</v>
      </c>
      <c r="AU8" s="91">
        <v>110</v>
      </c>
    </row>
    <row r="9" spans="1:47" ht="18" x14ac:dyDescent="0.25">
      <c r="B9" s="14" t="s">
        <v>16</v>
      </c>
      <c r="C9" s="15" t="s">
        <v>17</v>
      </c>
      <c r="D9" s="16">
        <v>10000</v>
      </c>
      <c r="E9" s="3" t="s">
        <v>18</v>
      </c>
      <c r="O9" s="4"/>
      <c r="AT9" s="91">
        <v>1130</v>
      </c>
      <c r="AU9" s="91">
        <v>113</v>
      </c>
    </row>
    <row r="10" spans="1:47" ht="18" x14ac:dyDescent="0.25">
      <c r="B10" s="14" t="s">
        <v>19</v>
      </c>
      <c r="C10" s="15" t="s">
        <v>20</v>
      </c>
      <c r="D10" s="17">
        <v>0.02</v>
      </c>
      <c r="S10"/>
      <c r="T10"/>
      <c r="U10"/>
      <c r="AT10" s="91">
        <v>1150</v>
      </c>
      <c r="AU10" s="91">
        <v>115</v>
      </c>
    </row>
    <row r="11" spans="1:47" ht="18" x14ac:dyDescent="0.25">
      <c r="B11" s="14" t="s">
        <v>21</v>
      </c>
      <c r="C11" s="15" t="s">
        <v>22</v>
      </c>
      <c r="D11" s="16">
        <v>25</v>
      </c>
      <c r="E11" s="3" t="s">
        <v>7</v>
      </c>
      <c r="S11"/>
      <c r="T11"/>
      <c r="U11"/>
      <c r="AT11" s="91">
        <v>1180</v>
      </c>
      <c r="AU11" s="91">
        <v>118</v>
      </c>
    </row>
    <row r="12" spans="1:47" x14ac:dyDescent="0.25">
      <c r="B12" s="14" t="s">
        <v>23</v>
      </c>
      <c r="C12" s="15" t="s">
        <v>24</v>
      </c>
      <c r="D12" s="16">
        <v>3997</v>
      </c>
      <c r="E12" s="3" t="s">
        <v>25</v>
      </c>
      <c r="S12"/>
      <c r="T12"/>
      <c r="U12"/>
      <c r="AT12" s="91">
        <v>1210</v>
      </c>
      <c r="AU12" s="91">
        <v>121</v>
      </c>
    </row>
    <row r="13" spans="1:47" x14ac:dyDescent="0.25">
      <c r="B13" s="14" t="s">
        <v>26</v>
      </c>
      <c r="C13" s="15" t="s">
        <v>27</v>
      </c>
      <c r="D13" s="17">
        <v>7.4999999999999997E-3</v>
      </c>
      <c r="S13"/>
      <c r="T13"/>
      <c r="U13"/>
      <c r="AT13" s="91">
        <v>1240</v>
      </c>
      <c r="AU13" s="91">
        <v>124</v>
      </c>
    </row>
    <row r="14" spans="1:47" x14ac:dyDescent="0.25">
      <c r="B14" s="18"/>
      <c r="C14" s="3"/>
      <c r="D14" s="3"/>
      <c r="S14"/>
      <c r="T14"/>
      <c r="U14"/>
      <c r="AT14" s="91">
        <v>1270</v>
      </c>
      <c r="AU14" s="91">
        <v>127</v>
      </c>
    </row>
    <row r="15" spans="1:47" x14ac:dyDescent="0.25">
      <c r="B15" s="5" t="s">
        <v>28</v>
      </c>
      <c r="C15" s="106" t="s">
        <v>29</v>
      </c>
      <c r="D15" s="106"/>
      <c r="E15" s="106"/>
      <c r="AT15" s="91">
        <v>1300</v>
      </c>
      <c r="AU15" s="91">
        <v>130</v>
      </c>
    </row>
    <row r="16" spans="1:47" ht="18" x14ac:dyDescent="0.25">
      <c r="B16" s="19" t="s">
        <v>30</v>
      </c>
      <c r="C16" s="15" t="s">
        <v>31</v>
      </c>
      <c r="D16" s="16">
        <v>12500</v>
      </c>
      <c r="E16" s="3" t="s">
        <v>18</v>
      </c>
      <c r="AT16" s="91">
        <v>1330</v>
      </c>
      <c r="AU16" s="91">
        <v>133</v>
      </c>
    </row>
    <row r="17" spans="2:47" x14ac:dyDescent="0.25">
      <c r="B17" s="14" t="s">
        <v>32</v>
      </c>
      <c r="C17" s="15" t="s">
        <v>32</v>
      </c>
      <c r="D17" s="90">
        <v>1000000000000000</v>
      </c>
      <c r="E17" s="3" t="s">
        <v>18</v>
      </c>
      <c r="F17" s="72" t="s">
        <v>82</v>
      </c>
      <c r="M17" s="4"/>
      <c r="AT17" s="91">
        <v>1370</v>
      </c>
      <c r="AU17" s="91">
        <v>137</v>
      </c>
    </row>
    <row r="18" spans="2:47" ht="15" customHeight="1" x14ac:dyDescent="0.25">
      <c r="C18" s="3"/>
      <c r="D18" s="3"/>
      <c r="AT18" s="91">
        <v>1400</v>
      </c>
      <c r="AU18" s="91">
        <v>140</v>
      </c>
    </row>
    <row r="19" spans="2:47" x14ac:dyDescent="0.25">
      <c r="C19" s="3"/>
      <c r="D19" s="3"/>
      <c r="AT19" s="91">
        <v>1430</v>
      </c>
      <c r="AU19" s="91">
        <v>143</v>
      </c>
    </row>
    <row r="20" spans="2:47" ht="15" customHeight="1" x14ac:dyDescent="0.35">
      <c r="C20" t="s">
        <v>33</v>
      </c>
      <c r="D20" s="20">
        <f>LOOKUP($D43, $I$40:$I$140, R_NTC__Ω)</f>
        <v>1783.5258461870869</v>
      </c>
      <c r="E20" s="3" t="s">
        <v>18</v>
      </c>
      <c r="AT20" s="91">
        <v>1470</v>
      </c>
      <c r="AU20" s="91">
        <v>147</v>
      </c>
    </row>
    <row r="21" spans="2:47" ht="18" x14ac:dyDescent="0.35">
      <c r="C21" t="s">
        <v>34</v>
      </c>
      <c r="D21" s="20">
        <f>LOOKUP($D44, $I$40:$I$140, R_NTC__Ω)</f>
        <v>935.6110645544245</v>
      </c>
      <c r="E21" s="3" t="s">
        <v>18</v>
      </c>
      <c r="AT21" s="91">
        <v>1500</v>
      </c>
      <c r="AU21" s="91">
        <v>150</v>
      </c>
    </row>
    <row r="22" spans="2:47" ht="18" x14ac:dyDescent="0.35">
      <c r="C22" t="s">
        <v>35</v>
      </c>
      <c r="D22" s="20">
        <f>LOOKUP($D43, $I$40:$I$140, P40:P140)</f>
        <v>1783.5258461839062</v>
      </c>
      <c r="E22" s="3" t="s">
        <v>18</v>
      </c>
      <c r="AT22" s="91">
        <v>1540</v>
      </c>
      <c r="AU22" s="91">
        <v>154</v>
      </c>
    </row>
    <row r="23" spans="2:47" ht="18" x14ac:dyDescent="0.35">
      <c r="C23" t="s">
        <v>36</v>
      </c>
      <c r="D23" s="20">
        <f>LOOKUP($D44, $I$40:$I$140, P40:P140)</f>
        <v>935.611064553549</v>
      </c>
      <c r="E23" s="3" t="s">
        <v>18</v>
      </c>
      <c r="AT23" s="91">
        <v>1580</v>
      </c>
      <c r="AU23" s="91">
        <v>158</v>
      </c>
    </row>
    <row r="24" spans="2:47" ht="15" customHeight="1" x14ac:dyDescent="0.25">
      <c r="B24"/>
      <c r="AT24" s="91">
        <v>1620</v>
      </c>
      <c r="AU24" s="91">
        <v>162</v>
      </c>
    </row>
    <row r="25" spans="2:47" ht="15" customHeight="1" x14ac:dyDescent="0.25">
      <c r="C25" s="21" t="s">
        <v>37</v>
      </c>
      <c r="D25" s="22">
        <f>D22*(_V18-_Vtemp)/_Vtemp</f>
        <v>14268.20676947125</v>
      </c>
      <c r="E25" s="23" t="s">
        <v>18</v>
      </c>
      <c r="H25" s="3"/>
      <c r="AT25" s="91">
        <v>1650</v>
      </c>
      <c r="AU25" s="91">
        <v>165</v>
      </c>
    </row>
    <row r="26" spans="2:47" ht="15" customHeight="1" x14ac:dyDescent="0.25">
      <c r="C26" s="24" t="s">
        <v>38</v>
      </c>
      <c r="D26" s="25">
        <f>TEMPgain*1000*((_Vtemp-_V18*(D23/(D25+D23)))/(_Viset-Vtempd))-(D25*D23)/(D25+D23)</f>
        <v>1248.6551133775472</v>
      </c>
      <c r="E26" s="26" t="s">
        <v>18</v>
      </c>
      <c r="AT26" s="91">
        <v>1690</v>
      </c>
      <c r="AU26" s="91">
        <v>169</v>
      </c>
    </row>
    <row r="27" spans="2:47" ht="15" customHeight="1" x14ac:dyDescent="0.25">
      <c r="B27" s="3"/>
      <c r="C27" s="3"/>
      <c r="D27" s="27"/>
      <c r="E27"/>
      <c r="AT27" s="91">
        <v>1740</v>
      </c>
      <c r="AU27" s="91">
        <v>174</v>
      </c>
    </row>
    <row r="28" spans="2:47" x14ac:dyDescent="0.25">
      <c r="B28" s="5" t="s">
        <v>39</v>
      </c>
      <c r="C28" s="106" t="s">
        <v>40</v>
      </c>
      <c r="D28" s="106"/>
      <c r="E28" s="106"/>
      <c r="AT28" s="91">
        <v>1780</v>
      </c>
      <c r="AU28" s="91">
        <v>178</v>
      </c>
    </row>
    <row r="29" spans="2:47" x14ac:dyDescent="0.25">
      <c r="B29" s="14" t="s">
        <v>41</v>
      </c>
      <c r="C29" s="15" t="s">
        <v>41</v>
      </c>
      <c r="D29" s="16">
        <v>14000</v>
      </c>
      <c r="E29" s="3" t="s">
        <v>18</v>
      </c>
      <c r="F29" s="104" t="s">
        <v>81</v>
      </c>
      <c r="AT29" s="91">
        <v>1820</v>
      </c>
      <c r="AU29" s="91">
        <v>182</v>
      </c>
    </row>
    <row r="30" spans="2:47" x14ac:dyDescent="0.25">
      <c r="B30" s="14" t="s">
        <v>42</v>
      </c>
      <c r="C30" s="15" t="s">
        <v>42</v>
      </c>
      <c r="D30" s="16">
        <v>1240</v>
      </c>
      <c r="E30" s="3" t="s">
        <v>18</v>
      </c>
      <c r="F30" s="104"/>
      <c r="AT30" s="91">
        <v>1870</v>
      </c>
      <c r="AU30" s="91">
        <v>187</v>
      </c>
    </row>
    <row r="31" spans="2:47" ht="15.75" thickBot="1" x14ac:dyDescent="0.3">
      <c r="B31" s="14"/>
      <c r="C31" s="15"/>
      <c r="AT31" s="91">
        <v>1910</v>
      </c>
      <c r="AU31" s="91">
        <v>191</v>
      </c>
    </row>
    <row r="32" spans="2:47" ht="15.75" thickBot="1" x14ac:dyDescent="0.3">
      <c r="B32" s="108" t="s">
        <v>43</v>
      </c>
      <c r="C32" s="109"/>
      <c r="D32" s="109"/>
      <c r="E32" s="110"/>
      <c r="AT32" s="91">
        <v>1960</v>
      </c>
      <c r="AU32" s="91">
        <v>196</v>
      </c>
    </row>
    <row r="33" spans="2:47" x14ac:dyDescent="0.25">
      <c r="B33" s="68" t="s">
        <v>44</v>
      </c>
      <c r="C33" s="69" t="s">
        <v>44</v>
      </c>
      <c r="D33" s="69">
        <v>1.8</v>
      </c>
      <c r="E33" s="70" t="s">
        <v>45</v>
      </c>
      <c r="AT33" s="91">
        <v>2000</v>
      </c>
      <c r="AU33" s="91">
        <v>200</v>
      </c>
    </row>
    <row r="34" spans="2:47" ht="18" x14ac:dyDescent="0.25">
      <c r="B34" s="28" t="s">
        <v>46</v>
      </c>
      <c r="C34" s="66" t="s">
        <v>47</v>
      </c>
      <c r="D34" s="66">
        <v>0.2</v>
      </c>
      <c r="E34" s="29" t="s">
        <v>45</v>
      </c>
      <c r="F34" s="103" t="s">
        <v>48</v>
      </c>
      <c r="AT34" s="91">
        <v>2050</v>
      </c>
      <c r="AU34" s="91">
        <v>205</v>
      </c>
    </row>
    <row r="35" spans="2:47" ht="18" x14ac:dyDescent="0.25">
      <c r="B35" s="28" t="s">
        <v>49</v>
      </c>
      <c r="C35" s="66" t="s">
        <v>50</v>
      </c>
      <c r="D35" s="66">
        <v>0.75</v>
      </c>
      <c r="E35" s="29" t="s">
        <v>45</v>
      </c>
      <c r="F35" s="103"/>
      <c r="AT35" s="91">
        <v>2100</v>
      </c>
      <c r="AU35" s="91">
        <v>210</v>
      </c>
    </row>
    <row r="36" spans="2:47" x14ac:dyDescent="0.25">
      <c r="B36" s="28" t="s">
        <v>51</v>
      </c>
      <c r="C36" s="66" t="s">
        <v>52</v>
      </c>
      <c r="D36" s="66">
        <v>0.25</v>
      </c>
      <c r="E36" s="29" t="s">
        <v>45</v>
      </c>
      <c r="F36" s="103"/>
      <c r="AT36" s="91">
        <v>2160</v>
      </c>
      <c r="AU36" s="91">
        <v>216</v>
      </c>
    </row>
    <row r="37" spans="2:47" ht="18" x14ac:dyDescent="0.25">
      <c r="B37" s="28" t="s">
        <v>53</v>
      </c>
      <c r="C37" s="66" t="s">
        <v>54</v>
      </c>
      <c r="D37" s="66">
        <v>0.15</v>
      </c>
      <c r="E37" s="29" t="s">
        <v>45</v>
      </c>
      <c r="F37" s="103"/>
      <c r="G37" s="30"/>
      <c r="AT37" s="91">
        <v>2210</v>
      </c>
      <c r="AU37" s="91">
        <v>221</v>
      </c>
    </row>
    <row r="38" spans="2:47" ht="18" x14ac:dyDescent="0.35">
      <c r="B38" s="28" t="s">
        <v>55</v>
      </c>
      <c r="C38" s="66" t="s">
        <v>56</v>
      </c>
      <c r="D38" s="66">
        <v>14.3</v>
      </c>
      <c r="E38" s="29" t="s">
        <v>57</v>
      </c>
      <c r="F38" s="103"/>
      <c r="H38" s="98" t="s">
        <v>58</v>
      </c>
      <c r="I38" s="93" t="s">
        <v>59</v>
      </c>
      <c r="J38" s="95" t="s">
        <v>60</v>
      </c>
      <c r="K38" s="97"/>
      <c r="L38" s="95" t="s">
        <v>61</v>
      </c>
      <c r="M38" s="96"/>
      <c r="N38" s="97"/>
      <c r="O38" s="96" t="s">
        <v>62</v>
      </c>
      <c r="P38" s="96"/>
      <c r="Q38" s="96"/>
      <c r="R38" s="95" t="s">
        <v>63</v>
      </c>
      <c r="S38" s="96"/>
      <c r="T38" s="97"/>
      <c r="U38" s="100" t="s">
        <v>64</v>
      </c>
      <c r="V38" s="100"/>
      <c r="W38" s="100"/>
      <c r="X38" s="95" t="s">
        <v>65</v>
      </c>
      <c r="Y38" s="96"/>
      <c r="Z38" s="97"/>
      <c r="AA38" s="96" t="s">
        <v>66</v>
      </c>
      <c r="AB38" s="96"/>
      <c r="AC38" s="96"/>
      <c r="AD38" s="101" t="s">
        <v>67</v>
      </c>
      <c r="AE38" s="100"/>
      <c r="AF38" s="102"/>
      <c r="AG38" s="95" t="s">
        <v>68</v>
      </c>
      <c r="AH38" s="96"/>
      <c r="AI38" s="97"/>
      <c r="AJ38" s="95" t="s">
        <v>69</v>
      </c>
      <c r="AK38" s="96"/>
      <c r="AL38" s="97"/>
      <c r="AT38" s="91">
        <v>2260</v>
      </c>
      <c r="AU38" s="91">
        <v>226</v>
      </c>
    </row>
    <row r="39" spans="2:47" x14ac:dyDescent="0.25">
      <c r="B39" s="31"/>
      <c r="C39" s="66" t="s">
        <v>70</v>
      </c>
      <c r="D39" s="66">
        <f>_Vtemp*_R1/(_V18-_Vtemp)</f>
        <v>1750</v>
      </c>
      <c r="E39" s="29" t="s">
        <v>18</v>
      </c>
      <c r="F39" s="72" t="s">
        <v>78</v>
      </c>
      <c r="H39" s="99"/>
      <c r="I39" s="94" t="s">
        <v>59</v>
      </c>
      <c r="J39" s="87"/>
      <c r="K39" s="88" t="s">
        <v>71</v>
      </c>
      <c r="L39" s="88" t="s">
        <v>8</v>
      </c>
      <c r="M39" s="88" t="s">
        <v>9</v>
      </c>
      <c r="N39" s="88" t="s">
        <v>10</v>
      </c>
      <c r="O39" s="88" t="s">
        <v>8</v>
      </c>
      <c r="P39" s="88" t="s">
        <v>9</v>
      </c>
      <c r="Q39" s="88" t="s">
        <v>10</v>
      </c>
      <c r="R39" s="88" t="s">
        <v>8</v>
      </c>
      <c r="S39" s="88" t="s">
        <v>9</v>
      </c>
      <c r="T39" s="88" t="s">
        <v>10</v>
      </c>
      <c r="U39" s="89" t="s">
        <v>8</v>
      </c>
      <c r="V39" s="89" t="s">
        <v>9</v>
      </c>
      <c r="W39" s="89" t="s">
        <v>10</v>
      </c>
      <c r="X39" s="88" t="s">
        <v>8</v>
      </c>
      <c r="Y39" s="88" t="s">
        <v>9</v>
      </c>
      <c r="Z39" s="88" t="s">
        <v>10</v>
      </c>
      <c r="AA39" s="88" t="s">
        <v>8</v>
      </c>
      <c r="AB39" s="88" t="s">
        <v>9</v>
      </c>
      <c r="AC39" s="88" t="s">
        <v>10</v>
      </c>
      <c r="AD39" s="89" t="s">
        <v>8</v>
      </c>
      <c r="AE39" s="89" t="s">
        <v>9</v>
      </c>
      <c r="AF39" s="89" t="s">
        <v>10</v>
      </c>
      <c r="AG39" s="88" t="s">
        <v>8</v>
      </c>
      <c r="AH39" s="88" t="s">
        <v>9</v>
      </c>
      <c r="AI39" s="88" t="s">
        <v>10</v>
      </c>
      <c r="AJ39" s="88" t="s">
        <v>8</v>
      </c>
      <c r="AK39" s="88" t="s">
        <v>9</v>
      </c>
      <c r="AL39" s="88" t="s">
        <v>10</v>
      </c>
      <c r="AT39" s="91">
        <v>2320</v>
      </c>
      <c r="AU39" s="91">
        <v>232</v>
      </c>
    </row>
    <row r="40" spans="2:47" x14ac:dyDescent="0.25">
      <c r="B40" s="28" t="s">
        <v>22</v>
      </c>
      <c r="C40" s="67" t="s">
        <v>72</v>
      </c>
      <c r="D40" s="66">
        <v>273.14999999999998</v>
      </c>
      <c r="E40" s="29" t="s">
        <v>25</v>
      </c>
      <c r="H40" s="33">
        <f t="shared" ref="H40:H71" si="0">I40+_T0</f>
        <v>298.14999999999998</v>
      </c>
      <c r="I40" s="66">
        <f>T0</f>
        <v>25</v>
      </c>
      <c r="J40" s="34">
        <f t="shared" ref="J40:J71" si="1">_rtol+_betatol*Beta*ABS(1/$H$40-1/H40)</f>
        <v>0.02</v>
      </c>
      <c r="K40" s="35">
        <f t="shared" ref="K40:K71" si="2">(Q40-O40)/(2*P40)</f>
        <v>1.9999999999800098E-2</v>
      </c>
      <c r="L40" s="36">
        <f t="shared" ref="L40:L71" si="3">M40-J40*M40</f>
        <v>9800</v>
      </c>
      <c r="M40" s="78">
        <f t="shared" ref="M40:M71" si="4">NTC_25°C*EXP(Beta*(1/H40-1/$H$40))</f>
        <v>10000</v>
      </c>
      <c r="N40" s="37">
        <f t="shared" ref="N40:N71" si="5">M40+J40*M40</f>
        <v>10200</v>
      </c>
      <c r="O40" s="82">
        <f t="shared" ref="O40:O71" si="6">1/(1/L40+1/_R3)</f>
        <v>9799.9999999039592</v>
      </c>
      <c r="P40" s="78">
        <f t="shared" ref="P40:P71" si="7">1/(1/M40+1/_R3)</f>
        <v>9999.9999998999992</v>
      </c>
      <c r="Q40" s="82">
        <f t="shared" ref="Q40:Q71" si="8">1/(1/N40+1/_R3)</f>
        <v>10199.999999895961</v>
      </c>
      <c r="R40" s="33">
        <f t="shared" ref="R40:R71" si="9">MAX(0,(_R1*_Vtemp+O40*_Vtemp-O40*_V18)/(_R1*O40+_R1*_R2+O40*_R2))</f>
        <v>0</v>
      </c>
      <c r="S40" s="79">
        <f t="shared" ref="S40:S71" si="10">MAX(0,(_R1*_Vtemp+P40*_Vtemp-P40*_V18)/(_R1*P40+_R1*_R2+P40*_R2))</f>
        <v>0</v>
      </c>
      <c r="T40" s="38">
        <f t="shared" ref="T40:T71" si="11">MAX(0,(_R1*_Vtemp+Q40*_Vtemp-Q40*_V18)/(_R1*Q40+_R1*_R2+Q40*_R2))</f>
        <v>0</v>
      </c>
      <c r="U40" s="39">
        <f t="shared" ref="U40:U71" si="12">IF(O40&lt;$D$39,$I40,1000)</f>
        <v>1000</v>
      </c>
      <c r="V40" s="39">
        <f t="shared" ref="V40:V71" si="13">IF(P40&lt;$D$39,$I40,1000)</f>
        <v>1000</v>
      </c>
      <c r="W40" s="39">
        <f t="shared" ref="W40:W71" si="14">IF(Q40&lt;$D$39,$I40,1000)</f>
        <v>1000</v>
      </c>
      <c r="X40" s="33">
        <f t="shared" ref="X40:X71" si="15">R40*TEMPgain*1000</f>
        <v>0</v>
      </c>
      <c r="Y40" s="79">
        <f t="shared" ref="Y40:Y71" si="16">S40*TEMPgain*1000</f>
        <v>0</v>
      </c>
      <c r="Z40" s="38">
        <f t="shared" ref="Z40:Z71" si="17">T40*TEMPgain*1000</f>
        <v>0</v>
      </c>
      <c r="AA40" s="66">
        <f t="shared" ref="AA40:AA71" si="18">IF(_Viset-X40&gt;Vtempd,_Viset-X40,0)</f>
        <v>0.75</v>
      </c>
      <c r="AB40" s="79">
        <f t="shared" ref="AB40:AB71" si="19">IF(_Viset-Y40&gt;Vtempd,_Viset-Y40,0)</f>
        <v>0.75</v>
      </c>
      <c r="AC40" s="66">
        <f t="shared" ref="AC40:AC71" si="20">IF(_Viset-Z40&gt;Vtempd,_Viset-Z40,0)</f>
        <v>0.75</v>
      </c>
      <c r="AD40" s="40">
        <f>IF(AA40=0,$I40,1000)</f>
        <v>1000</v>
      </c>
      <c r="AE40" s="18">
        <f>IF(AB40=0,$I40,1000)</f>
        <v>1000</v>
      </c>
      <c r="AF40" s="41">
        <f>IF(AC40=0,$I40,1000)</f>
        <v>1000</v>
      </c>
      <c r="AG40" s="42">
        <f t="shared" ref="AG40:AG71" si="21">AA40/R_ISET*1000000</f>
        <v>60</v>
      </c>
      <c r="AH40" s="80">
        <f t="shared" ref="AH40:AH71" si="22">AB40/R_ISET*1000000</f>
        <v>60</v>
      </c>
      <c r="AI40" s="43">
        <f t="shared" ref="AI40:AI71" si="23">AC40/R_ISET*1000000</f>
        <v>60</v>
      </c>
      <c r="AJ40" s="44">
        <f t="shared" ref="AJ40:AJ71" si="24">AG40/_Iref</f>
        <v>1</v>
      </c>
      <c r="AK40" s="81">
        <f t="shared" ref="AK40:AK71" si="25">AH40/_Iref</f>
        <v>1</v>
      </c>
      <c r="AL40" s="45">
        <f t="shared" ref="AL40:AL71" si="26">AI40/_Iref</f>
        <v>1</v>
      </c>
      <c r="AM40" s="46"/>
      <c r="AN40" s="46"/>
      <c r="AT40" s="91">
        <v>2370</v>
      </c>
      <c r="AU40" s="91">
        <v>237</v>
      </c>
    </row>
    <row r="41" spans="2:47" x14ac:dyDescent="0.25">
      <c r="B41" s="31"/>
      <c r="C41" s="66" t="s">
        <v>73</v>
      </c>
      <c r="D41" s="66">
        <f>$D$35/$D$16*1000000</f>
        <v>60</v>
      </c>
      <c r="E41" s="29" t="s">
        <v>74</v>
      </c>
      <c r="F41" s="72" t="s">
        <v>79</v>
      </c>
      <c r="H41" s="33">
        <f t="shared" si="0"/>
        <v>299.14999999999998</v>
      </c>
      <c r="I41" s="66">
        <f>$I40+1</f>
        <v>26</v>
      </c>
      <c r="J41" s="34">
        <f t="shared" si="1"/>
        <v>2.0336102382318696E-2</v>
      </c>
      <c r="K41" s="35">
        <f t="shared" si="2"/>
        <v>2.0336102382124143E-2</v>
      </c>
      <c r="L41" s="36">
        <f t="shared" si="3"/>
        <v>9367.3076176524519</v>
      </c>
      <c r="M41" s="74">
        <f t="shared" si="4"/>
        <v>9561.7564763094797</v>
      </c>
      <c r="N41" s="37">
        <f t="shared" si="5"/>
        <v>9756.2053349665075</v>
      </c>
      <c r="O41" s="82">
        <f t="shared" si="6"/>
        <v>9367.3076175647057</v>
      </c>
      <c r="P41" s="74">
        <f t="shared" si="7"/>
        <v>9561.7564762180518</v>
      </c>
      <c r="Q41" s="82">
        <f t="shared" si="8"/>
        <v>9756.2053348713234</v>
      </c>
      <c r="R41" s="33">
        <f t="shared" si="9"/>
        <v>0</v>
      </c>
      <c r="S41" s="75">
        <f t="shared" si="10"/>
        <v>0</v>
      </c>
      <c r="T41" s="38">
        <f t="shared" si="11"/>
        <v>0</v>
      </c>
      <c r="U41" s="39">
        <f t="shared" si="12"/>
        <v>1000</v>
      </c>
      <c r="V41" s="39">
        <f t="shared" si="13"/>
        <v>1000</v>
      </c>
      <c r="W41" s="39">
        <f t="shared" si="14"/>
        <v>1000</v>
      </c>
      <c r="X41" s="33">
        <f t="shared" si="15"/>
        <v>0</v>
      </c>
      <c r="Y41" s="75">
        <f t="shared" si="16"/>
        <v>0</v>
      </c>
      <c r="Z41" s="38">
        <f t="shared" si="17"/>
        <v>0</v>
      </c>
      <c r="AA41" s="66">
        <f t="shared" si="18"/>
        <v>0.75</v>
      </c>
      <c r="AB41" s="75">
        <f t="shared" si="19"/>
        <v>0.75</v>
      </c>
      <c r="AC41" s="66">
        <f t="shared" si="20"/>
        <v>0.75</v>
      </c>
      <c r="AD41" s="40">
        <f t="shared" ref="AD41:AF104" si="27">IF(AA41=0,$I41,1000)</f>
        <v>1000</v>
      </c>
      <c r="AE41" s="18">
        <f t="shared" si="27"/>
        <v>1000</v>
      </c>
      <c r="AF41" s="41">
        <f t="shared" si="27"/>
        <v>1000</v>
      </c>
      <c r="AG41" s="42">
        <f t="shared" si="21"/>
        <v>60</v>
      </c>
      <c r="AH41" s="76">
        <f t="shared" si="22"/>
        <v>60</v>
      </c>
      <c r="AI41" s="43">
        <f t="shared" si="23"/>
        <v>60</v>
      </c>
      <c r="AJ41" s="44">
        <f t="shared" si="24"/>
        <v>1</v>
      </c>
      <c r="AK41" s="77">
        <f>AH41/_Iref</f>
        <v>1</v>
      </c>
      <c r="AL41" s="45">
        <f t="shared" si="26"/>
        <v>1</v>
      </c>
      <c r="AM41" s="46"/>
      <c r="AN41" s="46"/>
      <c r="AT41" s="91">
        <v>2430</v>
      </c>
      <c r="AU41" s="91">
        <v>243</v>
      </c>
    </row>
    <row r="42" spans="2:47" ht="15.75" customHeight="1" thickBot="1" x14ac:dyDescent="0.3">
      <c r="B42" s="47"/>
      <c r="C42" s="48" t="s">
        <v>75</v>
      </c>
      <c r="D42" s="48">
        <f>$D$37/$D$35</f>
        <v>0.19999999999999998</v>
      </c>
      <c r="E42" s="71" t="s">
        <v>80</v>
      </c>
      <c r="F42" s="105" t="s">
        <v>76</v>
      </c>
      <c r="H42" s="33">
        <f t="shared" si="0"/>
        <v>300.14999999999998</v>
      </c>
      <c r="I42" s="66">
        <f t="shared" ref="I42:I105" si="28">$I41+1</f>
        <v>27</v>
      </c>
      <c r="J42" s="34">
        <f t="shared" si="1"/>
        <v>2.0669965201869967E-2</v>
      </c>
      <c r="K42" s="35">
        <f t="shared" si="2"/>
        <v>2.0669965201680806E-2</v>
      </c>
      <c r="L42" s="36">
        <f t="shared" si="3"/>
        <v>8956.4130746584415</v>
      </c>
      <c r="M42" s="74">
        <f t="shared" si="4"/>
        <v>9145.4491911959303</v>
      </c>
      <c r="N42" s="37">
        <f t="shared" si="5"/>
        <v>9334.4853077334192</v>
      </c>
      <c r="O42" s="82">
        <f t="shared" si="6"/>
        <v>8956.413074578224</v>
      </c>
      <c r="P42" s="74">
        <f t="shared" si="7"/>
        <v>9145.4491911122914</v>
      </c>
      <c r="Q42" s="82">
        <f t="shared" si="8"/>
        <v>9334.4853076462859</v>
      </c>
      <c r="R42" s="33">
        <f t="shared" si="9"/>
        <v>0</v>
      </c>
      <c r="S42" s="75">
        <f t="shared" si="10"/>
        <v>0</v>
      </c>
      <c r="T42" s="38">
        <f t="shared" si="11"/>
        <v>0</v>
      </c>
      <c r="U42" s="39">
        <f t="shared" si="12"/>
        <v>1000</v>
      </c>
      <c r="V42" s="39">
        <f t="shared" si="13"/>
        <v>1000</v>
      </c>
      <c r="W42" s="39">
        <f t="shared" si="14"/>
        <v>1000</v>
      </c>
      <c r="X42" s="33">
        <f t="shared" si="15"/>
        <v>0</v>
      </c>
      <c r="Y42" s="75">
        <f t="shared" si="16"/>
        <v>0</v>
      </c>
      <c r="Z42" s="38">
        <f t="shared" si="17"/>
        <v>0</v>
      </c>
      <c r="AA42" s="66">
        <f t="shared" si="18"/>
        <v>0.75</v>
      </c>
      <c r="AB42" s="75">
        <f t="shared" si="19"/>
        <v>0.75</v>
      </c>
      <c r="AC42" s="66">
        <f t="shared" si="20"/>
        <v>0.75</v>
      </c>
      <c r="AD42" s="40">
        <f t="shared" si="27"/>
        <v>1000</v>
      </c>
      <c r="AE42" s="18">
        <f t="shared" si="27"/>
        <v>1000</v>
      </c>
      <c r="AF42" s="41">
        <f t="shared" si="27"/>
        <v>1000</v>
      </c>
      <c r="AG42" s="42">
        <f t="shared" si="21"/>
        <v>60</v>
      </c>
      <c r="AH42" s="76">
        <f t="shared" si="22"/>
        <v>60</v>
      </c>
      <c r="AI42" s="43">
        <f t="shared" si="23"/>
        <v>60</v>
      </c>
      <c r="AJ42" s="44">
        <f t="shared" si="24"/>
        <v>1</v>
      </c>
      <c r="AK42" s="77">
        <f t="shared" si="25"/>
        <v>1</v>
      </c>
      <c r="AL42" s="45">
        <f t="shared" si="26"/>
        <v>1</v>
      </c>
      <c r="AM42" s="46"/>
      <c r="AN42" s="46"/>
      <c r="AT42" s="91">
        <v>2490</v>
      </c>
      <c r="AU42" s="91">
        <v>249</v>
      </c>
    </row>
    <row r="43" spans="2:47" x14ac:dyDescent="0.25">
      <c r="D43" s="49">
        <f>D5-1</f>
        <v>69</v>
      </c>
      <c r="F43" s="105"/>
      <c r="H43" s="33">
        <f t="shared" si="0"/>
        <v>301.14999999999998</v>
      </c>
      <c r="I43" s="66">
        <f t="shared" si="28"/>
        <v>28</v>
      </c>
      <c r="J43" s="34">
        <f t="shared" si="1"/>
        <v>2.1001610768759445E-2</v>
      </c>
      <c r="K43" s="35">
        <f t="shared" si="2"/>
        <v>2.1001610768575759E-2</v>
      </c>
      <c r="L43" s="36">
        <f t="shared" si="3"/>
        <v>8566.0927662231952</v>
      </c>
      <c r="M43" s="74">
        <f t="shared" si="4"/>
        <v>8749.8537898001323</v>
      </c>
      <c r="N43" s="37">
        <f t="shared" si="5"/>
        <v>8933.6148133770694</v>
      </c>
      <c r="O43" s="82">
        <f t="shared" si="6"/>
        <v>8566.0927661498172</v>
      </c>
      <c r="P43" s="74">
        <f t="shared" si="7"/>
        <v>8749.8537897235728</v>
      </c>
      <c r="Q43" s="82">
        <f t="shared" si="8"/>
        <v>8933.6148132972612</v>
      </c>
      <c r="R43" s="33">
        <f t="shared" si="9"/>
        <v>0</v>
      </c>
      <c r="S43" s="75">
        <f t="shared" si="10"/>
        <v>0</v>
      </c>
      <c r="T43" s="38">
        <f t="shared" si="11"/>
        <v>0</v>
      </c>
      <c r="U43" s="39">
        <f t="shared" si="12"/>
        <v>1000</v>
      </c>
      <c r="V43" s="39">
        <f t="shared" si="13"/>
        <v>1000</v>
      </c>
      <c r="W43" s="39">
        <f t="shared" si="14"/>
        <v>1000</v>
      </c>
      <c r="X43" s="33">
        <f t="shared" si="15"/>
        <v>0</v>
      </c>
      <c r="Y43" s="75">
        <f t="shared" si="16"/>
        <v>0</v>
      </c>
      <c r="Z43" s="38">
        <f t="shared" si="17"/>
        <v>0</v>
      </c>
      <c r="AA43" s="66">
        <f t="shared" si="18"/>
        <v>0.75</v>
      </c>
      <c r="AB43" s="75">
        <f t="shared" si="19"/>
        <v>0.75</v>
      </c>
      <c r="AC43" s="66">
        <f t="shared" si="20"/>
        <v>0.75</v>
      </c>
      <c r="AD43" s="40">
        <f t="shared" si="27"/>
        <v>1000</v>
      </c>
      <c r="AE43" s="18">
        <f t="shared" si="27"/>
        <v>1000</v>
      </c>
      <c r="AF43" s="41">
        <f t="shared" si="27"/>
        <v>1000</v>
      </c>
      <c r="AG43" s="42">
        <f>AA43/R_ISET*1000000</f>
        <v>60</v>
      </c>
      <c r="AH43" s="76">
        <f t="shared" si="22"/>
        <v>60</v>
      </c>
      <c r="AI43" s="43">
        <f t="shared" si="23"/>
        <v>60</v>
      </c>
      <c r="AJ43" s="44">
        <f t="shared" si="24"/>
        <v>1</v>
      </c>
      <c r="AK43" s="77">
        <f t="shared" si="25"/>
        <v>1</v>
      </c>
      <c r="AL43" s="45">
        <f t="shared" si="26"/>
        <v>1</v>
      </c>
      <c r="AM43" s="46"/>
      <c r="AN43" s="46"/>
      <c r="AT43" s="91">
        <v>2550</v>
      </c>
      <c r="AU43" s="91">
        <v>255</v>
      </c>
    </row>
    <row r="44" spans="2:47" x14ac:dyDescent="0.25">
      <c r="D44" s="49">
        <f>D6-1</f>
        <v>89</v>
      </c>
      <c r="F44" s="105"/>
      <c r="H44" s="33">
        <f t="shared" si="0"/>
        <v>302.14999999999998</v>
      </c>
      <c r="I44" s="66">
        <f t="shared" si="28"/>
        <v>29</v>
      </c>
      <c r="J44" s="34">
        <f t="shared" si="1"/>
        <v>2.1331061097741338E-2</v>
      </c>
      <c r="K44" s="35">
        <f t="shared" si="2"/>
        <v>2.1331061097562661E-2</v>
      </c>
      <c r="L44" s="36">
        <f t="shared" si="3"/>
        <v>8195.1984165799549</v>
      </c>
      <c r="M44" s="74">
        <f t="shared" si="4"/>
        <v>8373.8209018590533</v>
      </c>
      <c r="N44" s="37">
        <f t="shared" si="5"/>
        <v>8552.4433871381516</v>
      </c>
      <c r="O44" s="82">
        <f t="shared" si="6"/>
        <v>8195.1984165127942</v>
      </c>
      <c r="P44" s="74">
        <f>1/(1/M44+1/_R3)</f>
        <v>8373.820901788933</v>
      </c>
      <c r="Q44" s="82">
        <f t="shared" si="8"/>
        <v>8552.4433870650082</v>
      </c>
      <c r="R44" s="33">
        <f t="shared" si="9"/>
        <v>0</v>
      </c>
      <c r="S44" s="75">
        <f t="shared" si="10"/>
        <v>0</v>
      </c>
      <c r="T44" s="38">
        <f t="shared" si="11"/>
        <v>0</v>
      </c>
      <c r="U44" s="39">
        <f t="shared" si="12"/>
        <v>1000</v>
      </c>
      <c r="V44" s="39">
        <f t="shared" si="13"/>
        <v>1000</v>
      </c>
      <c r="W44" s="39">
        <f t="shared" si="14"/>
        <v>1000</v>
      </c>
      <c r="X44" s="33">
        <f t="shared" si="15"/>
        <v>0</v>
      </c>
      <c r="Y44" s="75">
        <f t="shared" si="16"/>
        <v>0</v>
      </c>
      <c r="Z44" s="38">
        <f t="shared" si="17"/>
        <v>0</v>
      </c>
      <c r="AA44" s="66">
        <f t="shared" si="18"/>
        <v>0.75</v>
      </c>
      <c r="AB44" s="75">
        <f t="shared" si="19"/>
        <v>0.75</v>
      </c>
      <c r="AC44" s="66">
        <f t="shared" si="20"/>
        <v>0.75</v>
      </c>
      <c r="AD44" s="40">
        <f t="shared" si="27"/>
        <v>1000</v>
      </c>
      <c r="AE44" s="18">
        <f t="shared" si="27"/>
        <v>1000</v>
      </c>
      <c r="AF44" s="41">
        <f t="shared" si="27"/>
        <v>1000</v>
      </c>
      <c r="AG44" s="42">
        <f t="shared" si="21"/>
        <v>60</v>
      </c>
      <c r="AH44" s="76">
        <f t="shared" si="22"/>
        <v>60</v>
      </c>
      <c r="AI44" s="43">
        <f t="shared" si="23"/>
        <v>60</v>
      </c>
      <c r="AJ44" s="44">
        <f t="shared" si="24"/>
        <v>1</v>
      </c>
      <c r="AK44" s="77">
        <f t="shared" si="25"/>
        <v>1</v>
      </c>
      <c r="AL44" s="45">
        <f t="shared" si="26"/>
        <v>1</v>
      </c>
      <c r="AM44" s="46"/>
      <c r="AN44" s="46"/>
      <c r="AT44" s="91">
        <v>2610</v>
      </c>
      <c r="AU44" s="91">
        <v>261</v>
      </c>
    </row>
    <row r="45" spans="2:47" x14ac:dyDescent="0.25">
      <c r="F45" s="73"/>
      <c r="H45" s="33">
        <f t="shared" si="0"/>
        <v>303.14999999999998</v>
      </c>
      <c r="I45" s="66">
        <f t="shared" si="28"/>
        <v>30</v>
      </c>
      <c r="J45" s="34">
        <f t="shared" si="1"/>
        <v>2.1658337913089819E-2</v>
      </c>
      <c r="K45" s="35">
        <f t="shared" si="2"/>
        <v>2.1658337912916163E-2</v>
      </c>
      <c r="L45" s="36">
        <f t="shared" si="3"/>
        <v>7842.6520514572285</v>
      </c>
      <c r="M45" s="74">
        <f t="shared" si="4"/>
        <v>8016.2711610665647</v>
      </c>
      <c r="N45" s="37">
        <f t="shared" si="5"/>
        <v>8189.8902706759009</v>
      </c>
      <c r="O45" s="82">
        <f t="shared" si="6"/>
        <v>7842.6520513957221</v>
      </c>
      <c r="P45" s="74">
        <f t="shared" si="7"/>
        <v>8016.2711610023043</v>
      </c>
      <c r="Q45" s="82">
        <f t="shared" si="8"/>
        <v>8189.8902706088274</v>
      </c>
      <c r="R45" s="33">
        <f t="shared" si="9"/>
        <v>0</v>
      </c>
      <c r="S45" s="75">
        <f>MAX(0,(_R1*_Vtemp+P45*_Vtemp-P45*_V18)/(_R1*P45+_R1*_R2+P45*_R2))</f>
        <v>0</v>
      </c>
      <c r="T45" s="38">
        <f t="shared" si="11"/>
        <v>0</v>
      </c>
      <c r="U45" s="39">
        <f t="shared" si="12"/>
        <v>1000</v>
      </c>
      <c r="V45" s="39">
        <f t="shared" si="13"/>
        <v>1000</v>
      </c>
      <c r="W45" s="39">
        <f t="shared" si="14"/>
        <v>1000</v>
      </c>
      <c r="X45" s="33">
        <f t="shared" si="15"/>
        <v>0</v>
      </c>
      <c r="Y45" s="75">
        <f t="shared" si="16"/>
        <v>0</v>
      </c>
      <c r="Z45" s="38">
        <f t="shared" si="17"/>
        <v>0</v>
      </c>
      <c r="AA45" s="66">
        <f t="shared" si="18"/>
        <v>0.75</v>
      </c>
      <c r="AB45" s="75">
        <f t="shared" si="19"/>
        <v>0.75</v>
      </c>
      <c r="AC45" s="66">
        <f t="shared" si="20"/>
        <v>0.75</v>
      </c>
      <c r="AD45" s="40">
        <f t="shared" si="27"/>
        <v>1000</v>
      </c>
      <c r="AE45" s="18">
        <f t="shared" si="27"/>
        <v>1000</v>
      </c>
      <c r="AF45" s="41">
        <f t="shared" si="27"/>
        <v>1000</v>
      </c>
      <c r="AG45" s="42">
        <f t="shared" si="21"/>
        <v>60</v>
      </c>
      <c r="AH45" s="76">
        <f t="shared" si="22"/>
        <v>60</v>
      </c>
      <c r="AI45" s="43">
        <f t="shared" si="23"/>
        <v>60</v>
      </c>
      <c r="AJ45" s="44">
        <f t="shared" si="24"/>
        <v>1</v>
      </c>
      <c r="AK45" s="77">
        <f t="shared" si="25"/>
        <v>1</v>
      </c>
      <c r="AL45" s="45">
        <f t="shared" si="26"/>
        <v>1</v>
      </c>
      <c r="AM45" s="46"/>
      <c r="AN45" s="46"/>
      <c r="AT45" s="91">
        <v>2670</v>
      </c>
      <c r="AU45" s="91">
        <v>267</v>
      </c>
    </row>
    <row r="46" spans="2:47" x14ac:dyDescent="0.25">
      <c r="H46" s="33">
        <f t="shared" si="0"/>
        <v>304.14999999999998</v>
      </c>
      <c r="I46" s="66">
        <f t="shared" si="28"/>
        <v>31</v>
      </c>
      <c r="J46" s="34">
        <f t="shared" si="1"/>
        <v>2.1983462653374374E-2</v>
      </c>
      <c r="K46" s="35">
        <f t="shared" si="2"/>
        <v>2.1983462653205527E-2</v>
      </c>
      <c r="L46" s="36">
        <f t="shared" si="3"/>
        <v>7507.4413311003054</v>
      </c>
      <c r="M46" s="74">
        <f t="shared" si="4"/>
        <v>7676.1905800367267</v>
      </c>
      <c r="N46" s="37">
        <f t="shared" si="5"/>
        <v>7844.939828973148</v>
      </c>
      <c r="O46" s="82">
        <f t="shared" si="6"/>
        <v>7507.441331043945</v>
      </c>
      <c r="P46" s="74">
        <f t="shared" si="7"/>
        <v>7676.1905799778042</v>
      </c>
      <c r="Q46" s="82">
        <f t="shared" si="8"/>
        <v>7844.9398289116052</v>
      </c>
      <c r="R46" s="33">
        <f t="shared" si="9"/>
        <v>0</v>
      </c>
      <c r="S46" s="75">
        <f t="shared" si="10"/>
        <v>0</v>
      </c>
      <c r="T46" s="38">
        <f t="shared" si="11"/>
        <v>0</v>
      </c>
      <c r="U46" s="39">
        <f t="shared" si="12"/>
        <v>1000</v>
      </c>
      <c r="V46" s="39">
        <f t="shared" si="13"/>
        <v>1000</v>
      </c>
      <c r="W46" s="39">
        <f t="shared" si="14"/>
        <v>1000</v>
      </c>
      <c r="X46" s="33">
        <f t="shared" si="15"/>
        <v>0</v>
      </c>
      <c r="Y46" s="75">
        <f t="shared" si="16"/>
        <v>0</v>
      </c>
      <c r="Z46" s="38">
        <f t="shared" si="17"/>
        <v>0</v>
      </c>
      <c r="AA46" s="66">
        <f t="shared" si="18"/>
        <v>0.75</v>
      </c>
      <c r="AB46" s="75">
        <f t="shared" si="19"/>
        <v>0.75</v>
      </c>
      <c r="AC46" s="66">
        <f t="shared" si="20"/>
        <v>0.75</v>
      </c>
      <c r="AD46" s="40">
        <f t="shared" si="27"/>
        <v>1000</v>
      </c>
      <c r="AE46" s="18">
        <f t="shared" si="27"/>
        <v>1000</v>
      </c>
      <c r="AF46" s="41">
        <f t="shared" si="27"/>
        <v>1000</v>
      </c>
      <c r="AG46" s="42">
        <f t="shared" si="21"/>
        <v>60</v>
      </c>
      <c r="AH46" s="76">
        <f t="shared" si="22"/>
        <v>60</v>
      </c>
      <c r="AI46" s="43">
        <f t="shared" si="23"/>
        <v>60</v>
      </c>
      <c r="AJ46" s="44">
        <f t="shared" si="24"/>
        <v>1</v>
      </c>
      <c r="AK46" s="77">
        <f t="shared" si="25"/>
        <v>1</v>
      </c>
      <c r="AL46" s="45">
        <f t="shared" si="26"/>
        <v>1</v>
      </c>
      <c r="AM46" s="46"/>
      <c r="AN46" s="46"/>
      <c r="AT46" s="91">
        <v>2740</v>
      </c>
      <c r="AU46" s="91">
        <v>274</v>
      </c>
    </row>
    <row r="47" spans="2:47" x14ac:dyDescent="0.25">
      <c r="G47" s="27"/>
      <c r="H47" s="33">
        <f t="shared" si="0"/>
        <v>305.14999999999998</v>
      </c>
      <c r="I47" s="66">
        <f t="shared" si="28"/>
        <v>32</v>
      </c>
      <c r="J47" s="34">
        <f t="shared" si="1"/>
        <v>2.2306456476141087E-2</v>
      </c>
      <c r="K47" s="35">
        <f t="shared" si="2"/>
        <v>2.2306456475977086E-2</v>
      </c>
      <c r="L47" s="36">
        <f t="shared" si="3"/>
        <v>7188.615216257137</v>
      </c>
      <c r="M47" s="74">
        <f t="shared" si="4"/>
        <v>7352.6262537722396</v>
      </c>
      <c r="N47" s="37">
        <f t="shared" si="5"/>
        <v>7516.6372912873421</v>
      </c>
      <c r="O47" s="82">
        <f t="shared" si="6"/>
        <v>7188.6152162054614</v>
      </c>
      <c r="P47" s="74">
        <f t="shared" si="7"/>
        <v>7352.6262537181792</v>
      </c>
      <c r="Q47" s="82">
        <f t="shared" si="8"/>
        <v>7516.6372912308434</v>
      </c>
      <c r="R47" s="33">
        <f t="shared" si="9"/>
        <v>0</v>
      </c>
      <c r="S47" s="75">
        <f t="shared" si="10"/>
        <v>0</v>
      </c>
      <c r="T47" s="38">
        <f t="shared" si="11"/>
        <v>0</v>
      </c>
      <c r="U47" s="39">
        <f t="shared" si="12"/>
        <v>1000</v>
      </c>
      <c r="V47" s="39">
        <f t="shared" si="13"/>
        <v>1000</v>
      </c>
      <c r="W47" s="39">
        <f t="shared" si="14"/>
        <v>1000</v>
      </c>
      <c r="X47" s="33">
        <f t="shared" si="15"/>
        <v>0</v>
      </c>
      <c r="Y47" s="75">
        <f t="shared" si="16"/>
        <v>0</v>
      </c>
      <c r="Z47" s="38">
        <f t="shared" si="17"/>
        <v>0</v>
      </c>
      <c r="AA47" s="66">
        <f t="shared" si="18"/>
        <v>0.75</v>
      </c>
      <c r="AB47" s="75">
        <f t="shared" si="19"/>
        <v>0.75</v>
      </c>
      <c r="AC47" s="66">
        <f t="shared" si="20"/>
        <v>0.75</v>
      </c>
      <c r="AD47" s="40">
        <f t="shared" si="27"/>
        <v>1000</v>
      </c>
      <c r="AE47" s="18">
        <f t="shared" si="27"/>
        <v>1000</v>
      </c>
      <c r="AF47" s="41">
        <f t="shared" si="27"/>
        <v>1000</v>
      </c>
      <c r="AG47" s="42">
        <f t="shared" si="21"/>
        <v>60</v>
      </c>
      <c r="AH47" s="76">
        <f t="shared" si="22"/>
        <v>60</v>
      </c>
      <c r="AI47" s="43">
        <f t="shared" si="23"/>
        <v>60</v>
      </c>
      <c r="AJ47" s="44">
        <f t="shared" si="24"/>
        <v>1</v>
      </c>
      <c r="AK47" s="77">
        <f t="shared" si="25"/>
        <v>1</v>
      </c>
      <c r="AL47" s="45">
        <f t="shared" si="26"/>
        <v>1</v>
      </c>
      <c r="AM47" s="46"/>
      <c r="AN47" s="46"/>
      <c r="AT47" s="91">
        <v>2800</v>
      </c>
      <c r="AU47" s="91">
        <v>280</v>
      </c>
    </row>
    <row r="48" spans="2:47" x14ac:dyDescent="0.25">
      <c r="G48" s="27"/>
      <c r="H48" s="33">
        <f t="shared" si="0"/>
        <v>306.14999999999998</v>
      </c>
      <c r="I48" s="66">
        <f t="shared" si="28"/>
        <v>33</v>
      </c>
      <c r="J48" s="34">
        <f t="shared" si="1"/>
        <v>2.2627340262502318E-2</v>
      </c>
      <c r="K48" s="35">
        <f t="shared" si="2"/>
        <v>2.2627340262342904E-2</v>
      </c>
      <c r="L48" s="36">
        <f t="shared" si="3"/>
        <v>6885.2799417779879</v>
      </c>
      <c r="M48" s="74">
        <f t="shared" si="4"/>
        <v>7044.6823667312665</v>
      </c>
      <c r="N48" s="37">
        <f t="shared" si="5"/>
        <v>7204.0847916845451</v>
      </c>
      <c r="O48" s="82">
        <f t="shared" si="6"/>
        <v>6885.2799417305814</v>
      </c>
      <c r="P48" s="74">
        <f t="shared" si="7"/>
        <v>7044.6823666816399</v>
      </c>
      <c r="Q48" s="82">
        <f t="shared" si="8"/>
        <v>7204.0847916326466</v>
      </c>
      <c r="R48" s="33">
        <f t="shared" si="9"/>
        <v>0</v>
      </c>
      <c r="S48" s="75">
        <f t="shared" si="10"/>
        <v>0</v>
      </c>
      <c r="T48" s="38">
        <f t="shared" si="11"/>
        <v>0</v>
      </c>
      <c r="U48" s="39">
        <f t="shared" si="12"/>
        <v>1000</v>
      </c>
      <c r="V48" s="39">
        <f t="shared" si="13"/>
        <v>1000</v>
      </c>
      <c r="W48" s="39">
        <f t="shared" si="14"/>
        <v>1000</v>
      </c>
      <c r="X48" s="33">
        <f t="shared" si="15"/>
        <v>0</v>
      </c>
      <c r="Y48" s="75">
        <f t="shared" si="16"/>
        <v>0</v>
      </c>
      <c r="Z48" s="38">
        <f t="shared" si="17"/>
        <v>0</v>
      </c>
      <c r="AA48" s="66">
        <f t="shared" si="18"/>
        <v>0.75</v>
      </c>
      <c r="AB48" s="75">
        <f t="shared" si="19"/>
        <v>0.75</v>
      </c>
      <c r="AC48" s="66">
        <f t="shared" si="20"/>
        <v>0.75</v>
      </c>
      <c r="AD48" s="40">
        <f t="shared" si="27"/>
        <v>1000</v>
      </c>
      <c r="AE48" s="18">
        <f t="shared" si="27"/>
        <v>1000</v>
      </c>
      <c r="AF48" s="41">
        <f t="shared" si="27"/>
        <v>1000</v>
      </c>
      <c r="AG48" s="42">
        <f t="shared" si="21"/>
        <v>60</v>
      </c>
      <c r="AH48" s="76">
        <f t="shared" si="22"/>
        <v>60</v>
      </c>
      <c r="AI48" s="43">
        <f t="shared" si="23"/>
        <v>60</v>
      </c>
      <c r="AJ48" s="44">
        <f t="shared" si="24"/>
        <v>1</v>
      </c>
      <c r="AK48" s="77">
        <f t="shared" si="25"/>
        <v>1</v>
      </c>
      <c r="AL48" s="45">
        <f t="shared" si="26"/>
        <v>1</v>
      </c>
      <c r="AM48" s="46"/>
      <c r="AN48" s="46"/>
      <c r="AT48" s="91">
        <v>2870</v>
      </c>
      <c r="AU48" s="91">
        <v>287</v>
      </c>
    </row>
    <row r="49" spans="7:47" x14ac:dyDescent="0.25">
      <c r="G49" s="27"/>
      <c r="H49" s="33">
        <f t="shared" si="0"/>
        <v>307.14999999999998</v>
      </c>
      <c r="I49" s="66">
        <f t="shared" si="28"/>
        <v>34</v>
      </c>
      <c r="J49" s="34">
        <f t="shared" si="1"/>
        <v>2.2946134621636735E-2</v>
      </c>
      <c r="K49" s="35">
        <f t="shared" si="2"/>
        <v>2.2946134621481845E-2</v>
      </c>
      <c r="L49" s="36">
        <f t="shared" si="3"/>
        <v>6596.5952745265913</v>
      </c>
      <c r="M49" s="74">
        <f t="shared" si="4"/>
        <v>6751.5164805904178</v>
      </c>
      <c r="N49" s="37">
        <f t="shared" si="5"/>
        <v>6906.4376866542443</v>
      </c>
      <c r="O49" s="82">
        <f t="shared" si="6"/>
        <v>6596.5952744830765</v>
      </c>
      <c r="P49" s="74">
        <f t="shared" si="7"/>
        <v>6751.5164805448358</v>
      </c>
      <c r="Q49" s="82">
        <f t="shared" si="8"/>
        <v>6906.4376866065468</v>
      </c>
      <c r="R49" s="33">
        <f t="shared" si="9"/>
        <v>0</v>
      </c>
      <c r="S49" s="75">
        <f t="shared" si="10"/>
        <v>0</v>
      </c>
      <c r="T49" s="38">
        <f t="shared" si="11"/>
        <v>0</v>
      </c>
      <c r="U49" s="39">
        <f t="shared" si="12"/>
        <v>1000</v>
      </c>
      <c r="V49" s="39">
        <f t="shared" si="13"/>
        <v>1000</v>
      </c>
      <c r="W49" s="39">
        <f t="shared" si="14"/>
        <v>1000</v>
      </c>
      <c r="X49" s="33">
        <f t="shared" si="15"/>
        <v>0</v>
      </c>
      <c r="Y49" s="75">
        <f>S49*TEMPgain*1000</f>
        <v>0</v>
      </c>
      <c r="Z49" s="38">
        <f t="shared" si="17"/>
        <v>0</v>
      </c>
      <c r="AA49" s="66">
        <f t="shared" si="18"/>
        <v>0.75</v>
      </c>
      <c r="AB49" s="75">
        <f t="shared" si="19"/>
        <v>0.75</v>
      </c>
      <c r="AC49" s="66">
        <f t="shared" si="20"/>
        <v>0.75</v>
      </c>
      <c r="AD49" s="40">
        <f t="shared" si="27"/>
        <v>1000</v>
      </c>
      <c r="AE49" s="18">
        <f t="shared" si="27"/>
        <v>1000</v>
      </c>
      <c r="AF49" s="41">
        <f t="shared" si="27"/>
        <v>1000</v>
      </c>
      <c r="AG49" s="42">
        <f t="shared" si="21"/>
        <v>60</v>
      </c>
      <c r="AH49" s="76">
        <f t="shared" si="22"/>
        <v>60</v>
      </c>
      <c r="AI49" s="43">
        <f t="shared" si="23"/>
        <v>60</v>
      </c>
      <c r="AJ49" s="44">
        <f t="shared" si="24"/>
        <v>1</v>
      </c>
      <c r="AK49" s="77">
        <f t="shared" si="25"/>
        <v>1</v>
      </c>
      <c r="AL49" s="45">
        <f t="shared" si="26"/>
        <v>1</v>
      </c>
      <c r="AM49" s="46"/>
      <c r="AN49" s="46"/>
      <c r="AT49" s="91">
        <v>2940</v>
      </c>
      <c r="AU49" s="91">
        <v>294</v>
      </c>
    </row>
    <row r="50" spans="7:47" x14ac:dyDescent="0.25">
      <c r="G50" s="27"/>
      <c r="H50" s="33">
        <f t="shared" si="0"/>
        <v>308.14999999999998</v>
      </c>
      <c r="I50" s="66">
        <f t="shared" si="28"/>
        <v>35</v>
      </c>
      <c r="J50" s="34">
        <f t="shared" si="1"/>
        <v>2.3262859895201545E-2</v>
      </c>
      <c r="K50" s="35">
        <f t="shared" si="2"/>
        <v>2.3262859895050975E-2</v>
      </c>
      <c r="L50" s="36">
        <f t="shared" si="3"/>
        <v>6321.7710341735537</v>
      </c>
      <c r="M50" s="74">
        <f t="shared" si="4"/>
        <v>6472.3360816352933</v>
      </c>
      <c r="N50" s="37">
        <f t="shared" si="5"/>
        <v>6622.9011290970329</v>
      </c>
      <c r="O50" s="82">
        <f t="shared" si="6"/>
        <v>6321.7710341335896</v>
      </c>
      <c r="P50" s="74">
        <f t="shared" si="7"/>
        <v>6472.3360815934029</v>
      </c>
      <c r="Q50" s="82">
        <f t="shared" si="8"/>
        <v>6622.9011290531707</v>
      </c>
      <c r="R50" s="33">
        <f t="shared" si="9"/>
        <v>0</v>
      </c>
      <c r="S50" s="75">
        <f t="shared" si="10"/>
        <v>0</v>
      </c>
      <c r="T50" s="38">
        <f t="shared" si="11"/>
        <v>0</v>
      </c>
      <c r="U50" s="39">
        <f t="shared" si="12"/>
        <v>1000</v>
      </c>
      <c r="V50" s="39">
        <f t="shared" si="13"/>
        <v>1000</v>
      </c>
      <c r="W50" s="39">
        <f t="shared" si="14"/>
        <v>1000</v>
      </c>
      <c r="X50" s="33">
        <f t="shared" si="15"/>
        <v>0</v>
      </c>
      <c r="Y50" s="75">
        <f t="shared" si="16"/>
        <v>0</v>
      </c>
      <c r="Z50" s="38">
        <f t="shared" si="17"/>
        <v>0</v>
      </c>
      <c r="AA50" s="66">
        <f t="shared" si="18"/>
        <v>0.75</v>
      </c>
      <c r="AB50" s="75">
        <f t="shared" si="19"/>
        <v>0.75</v>
      </c>
      <c r="AC50" s="66">
        <f t="shared" si="20"/>
        <v>0.75</v>
      </c>
      <c r="AD50" s="40">
        <f t="shared" si="27"/>
        <v>1000</v>
      </c>
      <c r="AE50" s="18">
        <f t="shared" si="27"/>
        <v>1000</v>
      </c>
      <c r="AF50" s="41">
        <f t="shared" si="27"/>
        <v>1000</v>
      </c>
      <c r="AG50" s="42">
        <f t="shared" si="21"/>
        <v>60</v>
      </c>
      <c r="AH50" s="76">
        <f t="shared" si="22"/>
        <v>60</v>
      </c>
      <c r="AI50" s="43">
        <f t="shared" si="23"/>
        <v>60</v>
      </c>
      <c r="AJ50" s="44">
        <f t="shared" si="24"/>
        <v>1</v>
      </c>
      <c r="AK50" s="77">
        <f t="shared" si="25"/>
        <v>1</v>
      </c>
      <c r="AL50" s="45">
        <f t="shared" si="26"/>
        <v>1</v>
      </c>
      <c r="AM50" s="46"/>
      <c r="AN50" s="46"/>
      <c r="AT50" s="91">
        <v>3010</v>
      </c>
      <c r="AU50" s="91">
        <v>301</v>
      </c>
    </row>
    <row r="51" spans="7:47" x14ac:dyDescent="0.25">
      <c r="G51" s="27"/>
      <c r="H51" s="33">
        <f t="shared" si="0"/>
        <v>309.14999999999998</v>
      </c>
      <c r="I51" s="66">
        <f t="shared" si="28"/>
        <v>36</v>
      </c>
      <c r="J51" s="34">
        <f t="shared" si="1"/>
        <v>2.3577536161659366E-2</v>
      </c>
      <c r="K51" s="35">
        <f t="shared" si="2"/>
        <v>2.3577536161512997E-2</v>
      </c>
      <c r="L51" s="36">
        <f t="shared" si="3"/>
        <v>6060.0638571564768</v>
      </c>
      <c r="M51" s="74">
        <f t="shared" si="4"/>
        <v>6206.3953683882046</v>
      </c>
      <c r="N51" s="37">
        <f t="shared" si="5"/>
        <v>6352.7268796199323</v>
      </c>
      <c r="O51" s="82">
        <f t="shared" si="6"/>
        <v>6060.0638571197524</v>
      </c>
      <c r="P51" s="74">
        <f t="shared" si="7"/>
        <v>6206.3953683496857</v>
      </c>
      <c r="Q51" s="82">
        <f t="shared" si="8"/>
        <v>6352.7268795795753</v>
      </c>
      <c r="R51" s="33">
        <f t="shared" si="9"/>
        <v>0</v>
      </c>
      <c r="S51" s="75">
        <f t="shared" si="10"/>
        <v>0</v>
      </c>
      <c r="T51" s="38">
        <f t="shared" si="11"/>
        <v>0</v>
      </c>
      <c r="U51" s="39">
        <f t="shared" si="12"/>
        <v>1000</v>
      </c>
      <c r="V51" s="39">
        <f t="shared" si="13"/>
        <v>1000</v>
      </c>
      <c r="W51" s="39">
        <f t="shared" si="14"/>
        <v>1000</v>
      </c>
      <c r="X51" s="33">
        <f t="shared" si="15"/>
        <v>0</v>
      </c>
      <c r="Y51" s="75">
        <f t="shared" si="16"/>
        <v>0</v>
      </c>
      <c r="Z51" s="38">
        <f t="shared" si="17"/>
        <v>0</v>
      </c>
      <c r="AA51" s="66">
        <f t="shared" si="18"/>
        <v>0.75</v>
      </c>
      <c r="AB51" s="75">
        <f>IF(_Viset-Y51&gt;Vtempd,_Viset-Y51,0)</f>
        <v>0.75</v>
      </c>
      <c r="AC51" s="66">
        <f t="shared" si="20"/>
        <v>0.75</v>
      </c>
      <c r="AD51" s="40">
        <f t="shared" si="27"/>
        <v>1000</v>
      </c>
      <c r="AE51" s="18">
        <f t="shared" si="27"/>
        <v>1000</v>
      </c>
      <c r="AF51" s="41">
        <f t="shared" si="27"/>
        <v>1000</v>
      </c>
      <c r="AG51" s="42">
        <f t="shared" si="21"/>
        <v>60</v>
      </c>
      <c r="AH51" s="76">
        <f t="shared" si="22"/>
        <v>60</v>
      </c>
      <c r="AI51" s="43">
        <f t="shared" si="23"/>
        <v>60</v>
      </c>
      <c r="AJ51" s="44">
        <f t="shared" si="24"/>
        <v>1</v>
      </c>
      <c r="AK51" s="77">
        <f t="shared" si="25"/>
        <v>1</v>
      </c>
      <c r="AL51" s="45">
        <f t="shared" si="26"/>
        <v>1</v>
      </c>
      <c r="AM51" s="46"/>
      <c r="AN51" s="46"/>
      <c r="AT51" s="91">
        <v>3090</v>
      </c>
      <c r="AU51" s="91">
        <v>309</v>
      </c>
    </row>
    <row r="52" spans="7:47" x14ac:dyDescent="0.25">
      <c r="H52" s="33">
        <f t="shared" si="0"/>
        <v>310.14999999999998</v>
      </c>
      <c r="I52" s="66">
        <f t="shared" si="28"/>
        <v>37</v>
      </c>
      <c r="J52" s="34">
        <f t="shared" si="1"/>
        <v>2.3890183240521133E-2</v>
      </c>
      <c r="K52" s="35">
        <f t="shared" si="2"/>
        <v>2.3890183240379011E-2</v>
      </c>
      <c r="L52" s="36">
        <f t="shared" si="3"/>
        <v>5810.774185661282</v>
      </c>
      <c r="M52" s="74">
        <f t="shared" si="4"/>
        <v>5952.9922616208078</v>
      </c>
      <c r="N52" s="37">
        <f t="shared" si="5"/>
        <v>6095.2103375803335</v>
      </c>
      <c r="O52" s="82">
        <f t="shared" si="6"/>
        <v>5810.774185627517</v>
      </c>
      <c r="P52" s="74">
        <f t="shared" si="7"/>
        <v>5952.9922615853702</v>
      </c>
      <c r="Q52" s="82">
        <f t="shared" si="8"/>
        <v>6095.2103375431825</v>
      </c>
      <c r="R52" s="33">
        <f t="shared" si="9"/>
        <v>0</v>
      </c>
      <c r="S52" s="75">
        <f t="shared" si="10"/>
        <v>0</v>
      </c>
      <c r="T52" s="38">
        <f t="shared" si="11"/>
        <v>0</v>
      </c>
      <c r="U52" s="39">
        <f t="shared" si="12"/>
        <v>1000</v>
      </c>
      <c r="V52" s="39">
        <f t="shared" si="13"/>
        <v>1000</v>
      </c>
      <c r="W52" s="39">
        <f t="shared" si="14"/>
        <v>1000</v>
      </c>
      <c r="X52" s="33">
        <f t="shared" si="15"/>
        <v>0</v>
      </c>
      <c r="Y52" s="75">
        <f t="shared" si="16"/>
        <v>0</v>
      </c>
      <c r="Z52" s="38">
        <f t="shared" si="17"/>
        <v>0</v>
      </c>
      <c r="AA52" s="66">
        <f t="shared" si="18"/>
        <v>0.75</v>
      </c>
      <c r="AB52" s="75">
        <f t="shared" si="19"/>
        <v>0.75</v>
      </c>
      <c r="AC52" s="66">
        <f t="shared" si="20"/>
        <v>0.75</v>
      </c>
      <c r="AD52" s="40">
        <f t="shared" si="27"/>
        <v>1000</v>
      </c>
      <c r="AE52" s="18">
        <f t="shared" si="27"/>
        <v>1000</v>
      </c>
      <c r="AF52" s="41">
        <f t="shared" si="27"/>
        <v>1000</v>
      </c>
      <c r="AG52" s="42">
        <f t="shared" si="21"/>
        <v>60</v>
      </c>
      <c r="AH52" s="76">
        <f t="shared" si="22"/>
        <v>60</v>
      </c>
      <c r="AI52" s="43">
        <f t="shared" si="23"/>
        <v>60</v>
      </c>
      <c r="AJ52" s="44">
        <f t="shared" si="24"/>
        <v>1</v>
      </c>
      <c r="AK52" s="77">
        <f t="shared" si="25"/>
        <v>1</v>
      </c>
      <c r="AL52" s="45">
        <f t="shared" si="26"/>
        <v>1</v>
      </c>
      <c r="AM52" s="46"/>
      <c r="AN52" s="46"/>
      <c r="AT52" s="91">
        <v>3160</v>
      </c>
      <c r="AU52" s="91">
        <v>316</v>
      </c>
    </row>
    <row r="53" spans="7:47" x14ac:dyDescent="0.25">
      <c r="H53" s="33">
        <f t="shared" si="0"/>
        <v>311.14999999999998</v>
      </c>
      <c r="I53" s="66">
        <f t="shared" si="28"/>
        <v>38</v>
      </c>
      <c r="J53" s="34">
        <f t="shared" si="1"/>
        <v>2.420082069650735E-2</v>
      </c>
      <c r="K53" s="35">
        <f t="shared" si="2"/>
        <v>2.4200820696369044E-2</v>
      </c>
      <c r="L53" s="36">
        <f t="shared" si="3"/>
        <v>5573.2434649159095</v>
      </c>
      <c r="M53" s="74">
        <f t="shared" si="4"/>
        <v>5711.4656203072309</v>
      </c>
      <c r="N53" s="37">
        <f t="shared" si="5"/>
        <v>5849.6877756985523</v>
      </c>
      <c r="O53" s="82">
        <f t="shared" si="6"/>
        <v>5573.2434648848493</v>
      </c>
      <c r="P53" s="74">
        <f t="shared" si="7"/>
        <v>5711.465620274611</v>
      </c>
      <c r="Q53" s="82">
        <f t="shared" si="8"/>
        <v>5849.6877756643335</v>
      </c>
      <c r="R53" s="33">
        <f t="shared" si="9"/>
        <v>0</v>
      </c>
      <c r="S53" s="75">
        <f t="shared" si="10"/>
        <v>0</v>
      </c>
      <c r="T53" s="38">
        <f t="shared" si="11"/>
        <v>0</v>
      </c>
      <c r="U53" s="39">
        <f t="shared" si="12"/>
        <v>1000</v>
      </c>
      <c r="V53" s="39">
        <f t="shared" si="13"/>
        <v>1000</v>
      </c>
      <c r="W53" s="39">
        <f t="shared" si="14"/>
        <v>1000</v>
      </c>
      <c r="X53" s="33">
        <f t="shared" si="15"/>
        <v>0</v>
      </c>
      <c r="Y53" s="75">
        <f t="shared" si="16"/>
        <v>0</v>
      </c>
      <c r="Z53" s="38">
        <f t="shared" si="17"/>
        <v>0</v>
      </c>
      <c r="AA53" s="66">
        <f t="shared" si="18"/>
        <v>0.75</v>
      </c>
      <c r="AB53" s="75">
        <f t="shared" si="19"/>
        <v>0.75</v>
      </c>
      <c r="AC53" s="66">
        <f t="shared" si="20"/>
        <v>0.75</v>
      </c>
      <c r="AD53" s="40">
        <f t="shared" si="27"/>
        <v>1000</v>
      </c>
      <c r="AE53" s="18">
        <f t="shared" si="27"/>
        <v>1000</v>
      </c>
      <c r="AF53" s="41">
        <f t="shared" si="27"/>
        <v>1000</v>
      </c>
      <c r="AG53" s="42">
        <f t="shared" si="21"/>
        <v>60</v>
      </c>
      <c r="AH53" s="76">
        <f t="shared" si="22"/>
        <v>60</v>
      </c>
      <c r="AI53" s="43">
        <f t="shared" si="23"/>
        <v>60</v>
      </c>
      <c r="AJ53" s="44">
        <f t="shared" si="24"/>
        <v>1</v>
      </c>
      <c r="AK53" s="77">
        <f t="shared" si="25"/>
        <v>1</v>
      </c>
      <c r="AL53" s="45">
        <f t="shared" si="26"/>
        <v>1</v>
      </c>
      <c r="AM53" s="46"/>
      <c r="AN53" s="46"/>
      <c r="AT53" s="91">
        <v>3240</v>
      </c>
      <c r="AU53" s="91">
        <v>324</v>
      </c>
    </row>
    <row r="54" spans="7:47" x14ac:dyDescent="0.25">
      <c r="H54" s="33">
        <f t="shared" si="0"/>
        <v>312.14999999999998</v>
      </c>
      <c r="I54" s="66">
        <f t="shared" si="28"/>
        <v>39</v>
      </c>
      <c r="J54" s="34">
        <f t="shared" si="1"/>
        <v>2.4509467843629344E-2</v>
      </c>
      <c r="K54" s="35">
        <f t="shared" si="2"/>
        <v>2.4509467843494948E-2</v>
      </c>
      <c r="L54" s="36">
        <f t="shared" si="3"/>
        <v>5346.8515334050935</v>
      </c>
      <c r="M54" s="74">
        <f t="shared" si="4"/>
        <v>5481.1926483649313</v>
      </c>
      <c r="N54" s="37">
        <f t="shared" si="5"/>
        <v>5615.5337633247691</v>
      </c>
      <c r="O54" s="82">
        <f t="shared" si="6"/>
        <v>5346.8515333765054</v>
      </c>
      <c r="P54" s="74">
        <f t="shared" si="7"/>
        <v>5481.1926483348889</v>
      </c>
      <c r="Q54" s="82">
        <f t="shared" si="8"/>
        <v>5615.5337632932351</v>
      </c>
      <c r="R54" s="33">
        <f t="shared" si="9"/>
        <v>0</v>
      </c>
      <c r="S54" s="75">
        <f t="shared" si="10"/>
        <v>0</v>
      </c>
      <c r="T54" s="38">
        <f t="shared" si="11"/>
        <v>0</v>
      </c>
      <c r="U54" s="39">
        <f t="shared" si="12"/>
        <v>1000</v>
      </c>
      <c r="V54" s="39">
        <f t="shared" si="13"/>
        <v>1000</v>
      </c>
      <c r="W54" s="39">
        <f t="shared" si="14"/>
        <v>1000</v>
      </c>
      <c r="X54" s="33">
        <f t="shared" si="15"/>
        <v>0</v>
      </c>
      <c r="Y54" s="75">
        <f t="shared" si="16"/>
        <v>0</v>
      </c>
      <c r="Z54" s="38">
        <f t="shared" si="17"/>
        <v>0</v>
      </c>
      <c r="AA54" s="66">
        <f t="shared" si="18"/>
        <v>0.75</v>
      </c>
      <c r="AB54" s="75">
        <f t="shared" si="19"/>
        <v>0.75</v>
      </c>
      <c r="AC54" s="66">
        <f t="shared" si="20"/>
        <v>0.75</v>
      </c>
      <c r="AD54" s="40">
        <f t="shared" si="27"/>
        <v>1000</v>
      </c>
      <c r="AE54" s="18">
        <f t="shared" si="27"/>
        <v>1000</v>
      </c>
      <c r="AF54" s="41">
        <f t="shared" si="27"/>
        <v>1000</v>
      </c>
      <c r="AG54" s="42">
        <f t="shared" si="21"/>
        <v>60</v>
      </c>
      <c r="AH54" s="76">
        <f t="shared" si="22"/>
        <v>60</v>
      </c>
      <c r="AI54" s="43">
        <f t="shared" si="23"/>
        <v>60</v>
      </c>
      <c r="AJ54" s="44">
        <f t="shared" si="24"/>
        <v>1</v>
      </c>
      <c r="AK54" s="77">
        <f t="shared" si="25"/>
        <v>1</v>
      </c>
      <c r="AL54" s="45">
        <f t="shared" si="26"/>
        <v>1</v>
      </c>
      <c r="AM54" s="46"/>
      <c r="AN54" s="46"/>
      <c r="AT54" s="91">
        <v>3320</v>
      </c>
      <c r="AU54" s="91">
        <v>332</v>
      </c>
    </row>
    <row r="55" spans="7:47" x14ac:dyDescent="0.25">
      <c r="G55" s="4"/>
      <c r="H55" s="33">
        <f t="shared" si="0"/>
        <v>313.14999999999998</v>
      </c>
      <c r="I55" s="66">
        <f t="shared" si="28"/>
        <v>40</v>
      </c>
      <c r="J55" s="34">
        <f t="shared" si="1"/>
        <v>2.4816143749192197E-2</v>
      </c>
      <c r="K55" s="35">
        <f t="shared" si="2"/>
        <v>2.4816143749061659E-2</v>
      </c>
      <c r="L55" s="36">
        <f t="shared" si="3"/>
        <v>5131.0141918222525</v>
      </c>
      <c r="M55" s="74">
        <f t="shared" si="4"/>
        <v>5261.5864782144281</v>
      </c>
      <c r="N55" s="37">
        <f t="shared" si="5"/>
        <v>5392.1587646066037</v>
      </c>
      <c r="O55" s="82">
        <f t="shared" si="6"/>
        <v>5131.0141917959254</v>
      </c>
      <c r="P55" s="74">
        <f t="shared" si="7"/>
        <v>5261.586478186744</v>
      </c>
      <c r="Q55" s="82">
        <f t="shared" si="8"/>
        <v>5392.158764577528</v>
      </c>
      <c r="R55" s="33">
        <f t="shared" si="9"/>
        <v>0</v>
      </c>
      <c r="S55" s="75">
        <f t="shared" si="10"/>
        <v>0</v>
      </c>
      <c r="T55" s="38">
        <f t="shared" si="11"/>
        <v>0</v>
      </c>
      <c r="U55" s="39">
        <f t="shared" si="12"/>
        <v>1000</v>
      </c>
      <c r="V55" s="39">
        <f t="shared" si="13"/>
        <v>1000</v>
      </c>
      <c r="W55" s="39">
        <f t="shared" si="14"/>
        <v>1000</v>
      </c>
      <c r="X55" s="33">
        <f t="shared" si="15"/>
        <v>0</v>
      </c>
      <c r="Y55" s="75">
        <f t="shared" si="16"/>
        <v>0</v>
      </c>
      <c r="Z55" s="38">
        <f t="shared" si="17"/>
        <v>0</v>
      </c>
      <c r="AA55" s="66">
        <f t="shared" si="18"/>
        <v>0.75</v>
      </c>
      <c r="AB55" s="75">
        <f t="shared" si="19"/>
        <v>0.75</v>
      </c>
      <c r="AC55" s="66">
        <f t="shared" si="20"/>
        <v>0.75</v>
      </c>
      <c r="AD55" s="40">
        <f t="shared" si="27"/>
        <v>1000</v>
      </c>
      <c r="AE55" s="18">
        <f t="shared" si="27"/>
        <v>1000</v>
      </c>
      <c r="AF55" s="41">
        <f t="shared" si="27"/>
        <v>1000</v>
      </c>
      <c r="AG55" s="42">
        <f t="shared" si="21"/>
        <v>60</v>
      </c>
      <c r="AH55" s="76">
        <f t="shared" si="22"/>
        <v>60</v>
      </c>
      <c r="AI55" s="43">
        <f t="shared" si="23"/>
        <v>60</v>
      </c>
      <c r="AJ55" s="44">
        <f t="shared" si="24"/>
        <v>1</v>
      </c>
      <c r="AK55" s="77">
        <f t="shared" si="25"/>
        <v>1</v>
      </c>
      <c r="AL55" s="45">
        <f t="shared" si="26"/>
        <v>1</v>
      </c>
      <c r="AM55" s="46"/>
      <c r="AN55" s="46"/>
      <c r="AT55" s="91">
        <v>3400</v>
      </c>
      <c r="AU55" s="91">
        <v>340</v>
      </c>
    </row>
    <row r="56" spans="7:47" x14ac:dyDescent="0.25">
      <c r="H56" s="33">
        <f t="shared" si="0"/>
        <v>314.14999999999998</v>
      </c>
      <c r="I56" s="66">
        <f t="shared" si="28"/>
        <v>41</v>
      </c>
      <c r="J56" s="34">
        <f t="shared" si="1"/>
        <v>2.5120867237721382E-2</v>
      </c>
      <c r="K56" s="35">
        <f t="shared" si="2"/>
        <v>2.512086723759448E-2</v>
      </c>
      <c r="L56" s="36">
        <f t="shared" si="3"/>
        <v>4925.1809376816673</v>
      </c>
      <c r="M56" s="74">
        <f t="shared" si="4"/>
        <v>5052.0939182751572</v>
      </c>
      <c r="N56" s="37">
        <f t="shared" si="5"/>
        <v>5179.0068988686471</v>
      </c>
      <c r="O56" s="82">
        <f t="shared" si="6"/>
        <v>4925.1809376574101</v>
      </c>
      <c r="P56" s="74">
        <f t="shared" si="7"/>
        <v>5052.0939182496331</v>
      </c>
      <c r="Q56" s="82">
        <f t="shared" si="8"/>
        <v>5179.0068988418252</v>
      </c>
      <c r="R56" s="33">
        <f t="shared" si="9"/>
        <v>0</v>
      </c>
      <c r="S56" s="75">
        <f t="shared" si="10"/>
        <v>0</v>
      </c>
      <c r="T56" s="38">
        <f t="shared" si="11"/>
        <v>0</v>
      </c>
      <c r="U56" s="39">
        <f t="shared" si="12"/>
        <v>1000</v>
      </c>
      <c r="V56" s="39">
        <f t="shared" si="13"/>
        <v>1000</v>
      </c>
      <c r="W56" s="39">
        <f t="shared" si="14"/>
        <v>1000</v>
      </c>
      <c r="X56" s="33">
        <f t="shared" si="15"/>
        <v>0</v>
      </c>
      <c r="Y56" s="75">
        <f t="shared" si="16"/>
        <v>0</v>
      </c>
      <c r="Z56" s="38">
        <f t="shared" si="17"/>
        <v>0</v>
      </c>
      <c r="AA56" s="66">
        <f t="shared" si="18"/>
        <v>0.75</v>
      </c>
      <c r="AB56" s="75">
        <f t="shared" si="19"/>
        <v>0.75</v>
      </c>
      <c r="AC56" s="66">
        <f t="shared" si="20"/>
        <v>0.75</v>
      </c>
      <c r="AD56" s="40">
        <f t="shared" si="27"/>
        <v>1000</v>
      </c>
      <c r="AE56" s="18">
        <f t="shared" si="27"/>
        <v>1000</v>
      </c>
      <c r="AF56" s="41">
        <f t="shared" si="27"/>
        <v>1000</v>
      </c>
      <c r="AG56" s="42">
        <f t="shared" si="21"/>
        <v>60</v>
      </c>
      <c r="AH56" s="76">
        <f t="shared" si="22"/>
        <v>60</v>
      </c>
      <c r="AI56" s="43">
        <f t="shared" si="23"/>
        <v>60</v>
      </c>
      <c r="AJ56" s="44">
        <f t="shared" si="24"/>
        <v>1</v>
      </c>
      <c r="AK56" s="77">
        <f t="shared" si="25"/>
        <v>1</v>
      </c>
      <c r="AL56" s="45">
        <f t="shared" si="26"/>
        <v>1</v>
      </c>
      <c r="AM56" s="46"/>
      <c r="AN56" s="46"/>
      <c r="AT56" s="91">
        <v>3480</v>
      </c>
      <c r="AU56" s="91">
        <v>348</v>
      </c>
    </row>
    <row r="57" spans="7:47" x14ac:dyDescent="0.25">
      <c r="H57" s="33">
        <f t="shared" si="0"/>
        <v>315.14999999999998</v>
      </c>
      <c r="I57" s="66">
        <f t="shared" si="28"/>
        <v>42</v>
      </c>
      <c r="J57" s="34">
        <f t="shared" si="1"/>
        <v>2.5423656894814552E-2</v>
      </c>
      <c r="K57" s="35">
        <f t="shared" si="2"/>
        <v>2.5423656894691248E-2</v>
      </c>
      <c r="L57" s="36">
        <f t="shared" si="3"/>
        <v>4728.8328535303926</v>
      </c>
      <c r="M57" s="74">
        <f t="shared" si="4"/>
        <v>4852.1933525119566</v>
      </c>
      <c r="N57" s="37">
        <f t="shared" si="5"/>
        <v>4975.5538514935206</v>
      </c>
      <c r="O57" s="82">
        <f t="shared" si="6"/>
        <v>4728.8328535080309</v>
      </c>
      <c r="P57" s="74">
        <f t="shared" si="7"/>
        <v>4852.1933524884134</v>
      </c>
      <c r="Q57" s="82">
        <f t="shared" si="8"/>
        <v>4975.5538514687651</v>
      </c>
      <c r="R57" s="33">
        <f t="shared" si="9"/>
        <v>0</v>
      </c>
      <c r="S57" s="75">
        <f t="shared" si="10"/>
        <v>0</v>
      </c>
      <c r="T57" s="38">
        <f t="shared" si="11"/>
        <v>0</v>
      </c>
      <c r="U57" s="39">
        <f t="shared" si="12"/>
        <v>1000</v>
      </c>
      <c r="V57" s="39">
        <f t="shared" si="13"/>
        <v>1000</v>
      </c>
      <c r="W57" s="39">
        <f t="shared" si="14"/>
        <v>1000</v>
      </c>
      <c r="X57" s="33">
        <f t="shared" si="15"/>
        <v>0</v>
      </c>
      <c r="Y57" s="75">
        <f t="shared" si="16"/>
        <v>0</v>
      </c>
      <c r="Z57" s="38">
        <f t="shared" si="17"/>
        <v>0</v>
      </c>
      <c r="AA57" s="66">
        <f t="shared" si="18"/>
        <v>0.75</v>
      </c>
      <c r="AB57" s="75">
        <f t="shared" si="19"/>
        <v>0.75</v>
      </c>
      <c r="AC57" s="66">
        <f t="shared" si="20"/>
        <v>0.75</v>
      </c>
      <c r="AD57" s="40">
        <f t="shared" si="27"/>
        <v>1000</v>
      </c>
      <c r="AE57" s="18">
        <f t="shared" si="27"/>
        <v>1000</v>
      </c>
      <c r="AF57" s="41">
        <f t="shared" si="27"/>
        <v>1000</v>
      </c>
      <c r="AG57" s="42">
        <f t="shared" si="21"/>
        <v>60</v>
      </c>
      <c r="AH57" s="76">
        <f t="shared" si="22"/>
        <v>60</v>
      </c>
      <c r="AI57" s="43">
        <f t="shared" si="23"/>
        <v>60</v>
      </c>
      <c r="AJ57" s="44">
        <f t="shared" si="24"/>
        <v>1</v>
      </c>
      <c r="AK57" s="77">
        <f t="shared" si="25"/>
        <v>1</v>
      </c>
      <c r="AL57" s="45">
        <f t="shared" si="26"/>
        <v>1</v>
      </c>
      <c r="AM57" s="46"/>
      <c r="AN57" s="46"/>
      <c r="AT57" s="91">
        <v>3570</v>
      </c>
      <c r="AU57" s="91">
        <v>357</v>
      </c>
    </row>
    <row r="58" spans="7:47" x14ac:dyDescent="0.25">
      <c r="H58" s="33">
        <f t="shared" si="0"/>
        <v>316.14999999999998</v>
      </c>
      <c r="I58" s="66">
        <f t="shared" si="28"/>
        <v>43</v>
      </c>
      <c r="J58" s="34">
        <f t="shared" si="1"/>
        <v>2.5724531070920265E-2</v>
      </c>
      <c r="K58" s="35">
        <f t="shared" si="2"/>
        <v>2.572453107080034E-2</v>
      </c>
      <c r="L58" s="36">
        <f t="shared" si="3"/>
        <v>4541.480637631711</v>
      </c>
      <c r="M58" s="74">
        <f t="shared" si="4"/>
        <v>4661.3927810619016</v>
      </c>
      <c r="N58" s="37">
        <f t="shared" si="5"/>
        <v>4781.3049244920921</v>
      </c>
      <c r="O58" s="82">
        <f t="shared" si="6"/>
        <v>4541.4806376110864</v>
      </c>
      <c r="P58" s="74">
        <f t="shared" si="7"/>
        <v>4661.3927810401728</v>
      </c>
      <c r="Q58" s="82">
        <f t="shared" si="8"/>
        <v>4781.3049244692311</v>
      </c>
      <c r="R58" s="33">
        <f t="shared" si="9"/>
        <v>0</v>
      </c>
      <c r="S58" s="75">
        <f t="shared" si="10"/>
        <v>0</v>
      </c>
      <c r="T58" s="38">
        <f t="shared" si="11"/>
        <v>0</v>
      </c>
      <c r="U58" s="39">
        <f t="shared" si="12"/>
        <v>1000</v>
      </c>
      <c r="V58" s="39">
        <f t="shared" si="13"/>
        <v>1000</v>
      </c>
      <c r="W58" s="39">
        <f t="shared" si="14"/>
        <v>1000</v>
      </c>
      <c r="X58" s="33">
        <f t="shared" si="15"/>
        <v>0</v>
      </c>
      <c r="Y58" s="75">
        <f t="shared" si="16"/>
        <v>0</v>
      </c>
      <c r="Z58" s="38">
        <f t="shared" si="17"/>
        <v>0</v>
      </c>
      <c r="AA58" s="66">
        <f t="shared" si="18"/>
        <v>0.75</v>
      </c>
      <c r="AB58" s="75">
        <f t="shared" si="19"/>
        <v>0.75</v>
      </c>
      <c r="AC58" s="66">
        <f t="shared" si="20"/>
        <v>0.75</v>
      </c>
      <c r="AD58" s="40">
        <f t="shared" si="27"/>
        <v>1000</v>
      </c>
      <c r="AE58" s="18">
        <f t="shared" si="27"/>
        <v>1000</v>
      </c>
      <c r="AF58" s="41">
        <f t="shared" si="27"/>
        <v>1000</v>
      </c>
      <c r="AG58" s="42">
        <f t="shared" si="21"/>
        <v>60</v>
      </c>
      <c r="AH58" s="76">
        <f t="shared" si="22"/>
        <v>60</v>
      </c>
      <c r="AI58" s="43">
        <f t="shared" si="23"/>
        <v>60</v>
      </c>
      <c r="AJ58" s="44">
        <f t="shared" si="24"/>
        <v>1</v>
      </c>
      <c r="AK58" s="77">
        <f t="shared" si="25"/>
        <v>1</v>
      </c>
      <c r="AL58" s="45">
        <f t="shared" si="26"/>
        <v>1</v>
      </c>
      <c r="AM58" s="46"/>
      <c r="AN58" s="46"/>
      <c r="AT58" s="91">
        <v>3650</v>
      </c>
      <c r="AU58" s="91">
        <v>365</v>
      </c>
    </row>
    <row r="59" spans="7:47" x14ac:dyDescent="0.25">
      <c r="H59" s="33">
        <f t="shared" si="0"/>
        <v>317.14999999999998</v>
      </c>
      <c r="I59" s="66">
        <f t="shared" si="28"/>
        <v>44</v>
      </c>
      <c r="J59" s="34">
        <f t="shared" si="1"/>
        <v>2.6023507885045177E-2</v>
      </c>
      <c r="K59" s="35">
        <f t="shared" si="2"/>
        <v>2.6023507884928562E-2</v>
      </c>
      <c r="L59" s="36">
        <f t="shared" si="3"/>
        <v>4362.6627668484698</v>
      </c>
      <c r="M59" s="74">
        <f t="shared" si="4"/>
        <v>4479.2279918123122</v>
      </c>
      <c r="N59" s="37">
        <f t="shared" si="5"/>
        <v>4595.7932167761546</v>
      </c>
      <c r="O59" s="82">
        <f t="shared" si="6"/>
        <v>4362.6627668294368</v>
      </c>
      <c r="P59" s="74">
        <f t="shared" si="7"/>
        <v>4479.2279917922488</v>
      </c>
      <c r="Q59" s="82">
        <f t="shared" si="8"/>
        <v>4595.7932167550334</v>
      </c>
      <c r="R59" s="33">
        <f t="shared" si="9"/>
        <v>0</v>
      </c>
      <c r="S59" s="75">
        <f t="shared" si="10"/>
        <v>0</v>
      </c>
      <c r="T59" s="38">
        <f t="shared" si="11"/>
        <v>0</v>
      </c>
      <c r="U59" s="39">
        <f t="shared" si="12"/>
        <v>1000</v>
      </c>
      <c r="V59" s="39">
        <f t="shared" si="13"/>
        <v>1000</v>
      </c>
      <c r="W59" s="39">
        <f t="shared" si="14"/>
        <v>1000</v>
      </c>
      <c r="X59" s="33">
        <f t="shared" si="15"/>
        <v>0</v>
      </c>
      <c r="Y59" s="75">
        <f t="shared" si="16"/>
        <v>0</v>
      </c>
      <c r="Z59" s="38">
        <f t="shared" si="17"/>
        <v>0</v>
      </c>
      <c r="AA59" s="66">
        <f t="shared" si="18"/>
        <v>0.75</v>
      </c>
      <c r="AB59" s="75">
        <f t="shared" si="19"/>
        <v>0.75</v>
      </c>
      <c r="AC59" s="66">
        <f t="shared" si="20"/>
        <v>0.75</v>
      </c>
      <c r="AD59" s="40">
        <f t="shared" si="27"/>
        <v>1000</v>
      </c>
      <c r="AE59" s="18">
        <f t="shared" si="27"/>
        <v>1000</v>
      </c>
      <c r="AF59" s="41">
        <f t="shared" si="27"/>
        <v>1000</v>
      </c>
      <c r="AG59" s="42">
        <f t="shared" si="21"/>
        <v>60</v>
      </c>
      <c r="AH59" s="76">
        <f t="shared" si="22"/>
        <v>60</v>
      </c>
      <c r="AI59" s="43">
        <f t="shared" si="23"/>
        <v>60</v>
      </c>
      <c r="AJ59" s="44">
        <f t="shared" si="24"/>
        <v>1</v>
      </c>
      <c r="AK59" s="77">
        <f t="shared" si="25"/>
        <v>1</v>
      </c>
      <c r="AL59" s="45">
        <f t="shared" si="26"/>
        <v>1</v>
      </c>
      <c r="AM59" s="46"/>
      <c r="AN59" s="46"/>
      <c r="AT59" s="91">
        <v>3740</v>
      </c>
      <c r="AU59" s="91">
        <v>374</v>
      </c>
    </row>
    <row r="60" spans="7:47" x14ac:dyDescent="0.25">
      <c r="H60" s="33">
        <f t="shared" si="0"/>
        <v>318.14999999999998</v>
      </c>
      <c r="I60" s="66">
        <f t="shared" si="28"/>
        <v>45</v>
      </c>
      <c r="J60" s="34">
        <f t="shared" si="1"/>
        <v>2.6320605228391365E-2</v>
      </c>
      <c r="K60" s="35">
        <f t="shared" si="2"/>
        <v>2.632060522827807E-2</v>
      </c>
      <c r="L60" s="36">
        <f t="shared" si="3"/>
        <v>4191.9437822411419</v>
      </c>
      <c r="M60" s="74">
        <f t="shared" si="4"/>
        <v>4305.2608535732916</v>
      </c>
      <c r="N60" s="37">
        <f t="shared" si="5"/>
        <v>4418.5779249054413</v>
      </c>
      <c r="O60" s="82">
        <f t="shared" si="6"/>
        <v>4191.9437822235695</v>
      </c>
      <c r="P60" s="74">
        <f t="shared" si="7"/>
        <v>4305.260853554757</v>
      </c>
      <c r="Q60" s="82">
        <f t="shared" si="8"/>
        <v>4418.577924885918</v>
      </c>
      <c r="R60" s="33">
        <f t="shared" si="9"/>
        <v>0</v>
      </c>
      <c r="S60" s="75">
        <f t="shared" si="10"/>
        <v>0</v>
      </c>
      <c r="T60" s="38">
        <f t="shared" si="11"/>
        <v>0</v>
      </c>
      <c r="U60" s="39">
        <f t="shared" si="12"/>
        <v>1000</v>
      </c>
      <c r="V60" s="39">
        <f t="shared" si="13"/>
        <v>1000</v>
      </c>
      <c r="W60" s="39">
        <f t="shared" si="14"/>
        <v>1000</v>
      </c>
      <c r="X60" s="33">
        <f t="shared" si="15"/>
        <v>0</v>
      </c>
      <c r="Y60" s="75">
        <f t="shared" si="16"/>
        <v>0</v>
      </c>
      <c r="Z60" s="38">
        <f t="shared" si="17"/>
        <v>0</v>
      </c>
      <c r="AA60" s="66">
        <f t="shared" si="18"/>
        <v>0.75</v>
      </c>
      <c r="AB60" s="75">
        <f t="shared" si="19"/>
        <v>0.75</v>
      </c>
      <c r="AC60" s="66">
        <f t="shared" si="20"/>
        <v>0.75</v>
      </c>
      <c r="AD60" s="40">
        <f t="shared" si="27"/>
        <v>1000</v>
      </c>
      <c r="AE60" s="18">
        <f t="shared" si="27"/>
        <v>1000</v>
      </c>
      <c r="AF60" s="41">
        <f t="shared" si="27"/>
        <v>1000</v>
      </c>
      <c r="AG60" s="42">
        <f t="shared" si="21"/>
        <v>60</v>
      </c>
      <c r="AH60" s="76">
        <f t="shared" si="22"/>
        <v>60</v>
      </c>
      <c r="AI60" s="43">
        <f t="shared" si="23"/>
        <v>60</v>
      </c>
      <c r="AJ60" s="44">
        <f t="shared" si="24"/>
        <v>1</v>
      </c>
      <c r="AK60" s="77">
        <f t="shared" si="25"/>
        <v>1</v>
      </c>
      <c r="AL60" s="45">
        <f t="shared" si="26"/>
        <v>1</v>
      </c>
      <c r="AM60" s="46"/>
      <c r="AN60" s="46"/>
      <c r="AT60" s="91">
        <v>3830</v>
      </c>
      <c r="AU60" s="91">
        <v>383</v>
      </c>
    </row>
    <row r="61" spans="7:47" x14ac:dyDescent="0.25">
      <c r="H61" s="33">
        <f t="shared" si="0"/>
        <v>319.14999999999998</v>
      </c>
      <c r="I61" s="66">
        <f t="shared" si="28"/>
        <v>46</v>
      </c>
      <c r="J61" s="34">
        <f t="shared" si="1"/>
        <v>2.6615840767925267E-2</v>
      </c>
      <c r="K61" s="35">
        <f t="shared" si="2"/>
        <v>2.6615840767815133E-2</v>
      </c>
      <c r="L61" s="36">
        <f t="shared" si="3"/>
        <v>4028.9126886186741</v>
      </c>
      <c r="M61" s="74">
        <f t="shared" si="4"/>
        <v>4139.0777221987837</v>
      </c>
      <c r="N61" s="37">
        <f t="shared" si="5"/>
        <v>4249.2427557788933</v>
      </c>
      <c r="O61" s="82">
        <f t="shared" si="6"/>
        <v>4028.9126886024414</v>
      </c>
      <c r="P61" s="74">
        <f t="shared" si="7"/>
        <v>4139.0777221816525</v>
      </c>
      <c r="Q61" s="82">
        <f t="shared" si="8"/>
        <v>4249.2427557608371</v>
      </c>
      <c r="R61" s="33">
        <f t="shared" si="9"/>
        <v>0</v>
      </c>
      <c r="S61" s="75">
        <f t="shared" si="10"/>
        <v>0</v>
      </c>
      <c r="T61" s="38">
        <f t="shared" si="11"/>
        <v>0</v>
      </c>
      <c r="U61" s="39">
        <f t="shared" si="12"/>
        <v>1000</v>
      </c>
      <c r="V61" s="39">
        <f t="shared" si="13"/>
        <v>1000</v>
      </c>
      <c r="W61" s="39">
        <f t="shared" si="14"/>
        <v>1000</v>
      </c>
      <c r="X61" s="33">
        <f t="shared" si="15"/>
        <v>0</v>
      </c>
      <c r="Y61" s="75">
        <f t="shared" si="16"/>
        <v>0</v>
      </c>
      <c r="Z61" s="38">
        <f t="shared" si="17"/>
        <v>0</v>
      </c>
      <c r="AA61" s="66">
        <f t="shared" si="18"/>
        <v>0.75</v>
      </c>
      <c r="AB61" s="75">
        <f t="shared" si="19"/>
        <v>0.75</v>
      </c>
      <c r="AC61" s="66">
        <f t="shared" si="20"/>
        <v>0.75</v>
      </c>
      <c r="AD61" s="40">
        <f t="shared" si="27"/>
        <v>1000</v>
      </c>
      <c r="AE61" s="18">
        <f t="shared" si="27"/>
        <v>1000</v>
      </c>
      <c r="AF61" s="41">
        <f t="shared" si="27"/>
        <v>1000</v>
      </c>
      <c r="AG61" s="42">
        <f t="shared" si="21"/>
        <v>60</v>
      </c>
      <c r="AH61" s="76">
        <f t="shared" si="22"/>
        <v>60</v>
      </c>
      <c r="AI61" s="43">
        <f t="shared" si="23"/>
        <v>60</v>
      </c>
      <c r="AJ61" s="44">
        <f t="shared" si="24"/>
        <v>1</v>
      </c>
      <c r="AK61" s="77">
        <f t="shared" si="25"/>
        <v>1</v>
      </c>
      <c r="AL61" s="45">
        <f t="shared" si="26"/>
        <v>1</v>
      </c>
      <c r="AM61" s="46"/>
      <c r="AN61" s="46"/>
      <c r="AT61" s="91">
        <v>3920</v>
      </c>
      <c r="AU61" s="91">
        <v>392</v>
      </c>
    </row>
    <row r="62" spans="7:47" x14ac:dyDescent="0.25">
      <c r="H62" s="33">
        <f t="shared" si="0"/>
        <v>320.14999999999998</v>
      </c>
      <c r="I62" s="66">
        <f t="shared" si="28"/>
        <v>47</v>
      </c>
      <c r="J62" s="34">
        <f t="shared" si="1"/>
        <v>2.6909231949879691E-2</v>
      </c>
      <c r="K62" s="35">
        <f t="shared" si="2"/>
        <v>2.6909231949772683E-2</v>
      </c>
      <c r="L62" s="36">
        <f t="shared" si="3"/>
        <v>3873.1814599448317</v>
      </c>
      <c r="M62" s="74">
        <f t="shared" si="4"/>
        <v>3980.2879516634553</v>
      </c>
      <c r="N62" s="37">
        <f t="shared" si="5"/>
        <v>4087.3944433820789</v>
      </c>
      <c r="O62" s="82">
        <f t="shared" si="6"/>
        <v>3873.18145992983</v>
      </c>
      <c r="P62" s="74">
        <f t="shared" si="7"/>
        <v>3980.2879516476119</v>
      </c>
      <c r="Q62" s="82">
        <f t="shared" si="8"/>
        <v>4087.3944433653724</v>
      </c>
      <c r="R62" s="33">
        <f t="shared" si="9"/>
        <v>0</v>
      </c>
      <c r="S62" s="75">
        <f t="shared" si="10"/>
        <v>0</v>
      </c>
      <c r="T62" s="38">
        <f t="shared" si="11"/>
        <v>0</v>
      </c>
      <c r="U62" s="39">
        <f t="shared" si="12"/>
        <v>1000</v>
      </c>
      <c r="V62" s="39">
        <f t="shared" si="13"/>
        <v>1000</v>
      </c>
      <c r="W62" s="39">
        <f t="shared" si="14"/>
        <v>1000</v>
      </c>
      <c r="X62" s="33">
        <f t="shared" si="15"/>
        <v>0</v>
      </c>
      <c r="Y62" s="75">
        <f t="shared" si="16"/>
        <v>0</v>
      </c>
      <c r="Z62" s="38">
        <f t="shared" si="17"/>
        <v>0</v>
      </c>
      <c r="AA62" s="66">
        <f t="shared" si="18"/>
        <v>0.75</v>
      </c>
      <c r="AB62" s="75">
        <f t="shared" si="19"/>
        <v>0.75</v>
      </c>
      <c r="AC62" s="66">
        <f t="shared" si="20"/>
        <v>0.75</v>
      </c>
      <c r="AD62" s="40">
        <f t="shared" si="27"/>
        <v>1000</v>
      </c>
      <c r="AE62" s="18">
        <f t="shared" si="27"/>
        <v>1000</v>
      </c>
      <c r="AF62" s="41">
        <f t="shared" si="27"/>
        <v>1000</v>
      </c>
      <c r="AG62" s="42">
        <f t="shared" si="21"/>
        <v>60</v>
      </c>
      <c r="AH62" s="76">
        <f t="shared" si="22"/>
        <v>60</v>
      </c>
      <c r="AI62" s="43">
        <f t="shared" si="23"/>
        <v>60</v>
      </c>
      <c r="AJ62" s="44">
        <f t="shared" si="24"/>
        <v>1</v>
      </c>
      <c r="AK62" s="77">
        <f t="shared" si="25"/>
        <v>1</v>
      </c>
      <c r="AL62" s="45">
        <f t="shared" si="26"/>
        <v>1</v>
      </c>
      <c r="AM62" s="46"/>
      <c r="AN62" s="46"/>
      <c r="AT62" s="91">
        <v>4019.9999999999995</v>
      </c>
      <c r="AU62" s="91">
        <v>401.99999999999994</v>
      </c>
    </row>
    <row r="63" spans="7:47" x14ac:dyDescent="0.25">
      <c r="H63" s="33">
        <f t="shared" si="0"/>
        <v>321.14999999999998</v>
      </c>
      <c r="I63" s="66">
        <f t="shared" si="28"/>
        <v>48</v>
      </c>
      <c r="J63" s="34">
        <f t="shared" si="1"/>
        <v>2.7200796003190475E-2</v>
      </c>
      <c r="K63" s="35">
        <f t="shared" si="2"/>
        <v>2.7200796003086423E-2</v>
      </c>
      <c r="L63" s="36">
        <f t="shared" si="3"/>
        <v>3724.3836431141353</v>
      </c>
      <c r="M63" s="74">
        <f t="shared" si="4"/>
        <v>3828.5225027038059</v>
      </c>
      <c r="N63" s="37">
        <f t="shared" si="5"/>
        <v>3932.6613622934765</v>
      </c>
      <c r="O63" s="82">
        <f t="shared" si="6"/>
        <v>3724.3836431002637</v>
      </c>
      <c r="P63" s="74">
        <f t="shared" si="7"/>
        <v>3828.522502689148</v>
      </c>
      <c r="Q63" s="82">
        <f t="shared" si="8"/>
        <v>3932.6613622780105</v>
      </c>
      <c r="R63" s="33">
        <f t="shared" si="9"/>
        <v>0</v>
      </c>
      <c r="S63" s="75">
        <f t="shared" si="10"/>
        <v>0</v>
      </c>
      <c r="T63" s="38">
        <f t="shared" si="11"/>
        <v>0</v>
      </c>
      <c r="U63" s="39">
        <f t="shared" si="12"/>
        <v>1000</v>
      </c>
      <c r="V63" s="39">
        <f t="shared" si="13"/>
        <v>1000</v>
      </c>
      <c r="W63" s="39">
        <f t="shared" si="14"/>
        <v>1000</v>
      </c>
      <c r="X63" s="33">
        <f t="shared" si="15"/>
        <v>0</v>
      </c>
      <c r="Y63" s="75">
        <f t="shared" si="16"/>
        <v>0</v>
      </c>
      <c r="Z63" s="38">
        <f t="shared" si="17"/>
        <v>0</v>
      </c>
      <c r="AA63" s="66">
        <f t="shared" si="18"/>
        <v>0.75</v>
      </c>
      <c r="AB63" s="75">
        <f t="shared" si="19"/>
        <v>0.75</v>
      </c>
      <c r="AC63" s="66">
        <f t="shared" si="20"/>
        <v>0.75</v>
      </c>
      <c r="AD63" s="40">
        <f t="shared" si="27"/>
        <v>1000</v>
      </c>
      <c r="AE63" s="18">
        <f t="shared" si="27"/>
        <v>1000</v>
      </c>
      <c r="AF63" s="41">
        <f t="shared" si="27"/>
        <v>1000</v>
      </c>
      <c r="AG63" s="42">
        <f t="shared" si="21"/>
        <v>60</v>
      </c>
      <c r="AH63" s="76">
        <f t="shared" si="22"/>
        <v>60</v>
      </c>
      <c r="AI63" s="43">
        <f t="shared" si="23"/>
        <v>60</v>
      </c>
      <c r="AJ63" s="44">
        <f t="shared" si="24"/>
        <v>1</v>
      </c>
      <c r="AK63" s="77">
        <f t="shared" si="25"/>
        <v>1</v>
      </c>
      <c r="AL63" s="45">
        <f t="shared" si="26"/>
        <v>1</v>
      </c>
      <c r="AM63" s="46"/>
      <c r="AN63" s="46"/>
      <c r="AT63" s="91">
        <v>4120</v>
      </c>
      <c r="AU63" s="91">
        <v>412</v>
      </c>
    </row>
    <row r="64" spans="7:47" x14ac:dyDescent="0.25">
      <c r="H64" s="33">
        <f t="shared" si="0"/>
        <v>322.14999999999998</v>
      </c>
      <c r="I64" s="66">
        <f t="shared" si="28"/>
        <v>49</v>
      </c>
      <c r="J64" s="34">
        <f t="shared" si="1"/>
        <v>2.7490549942869022E-2</v>
      </c>
      <c r="K64" s="35">
        <f t="shared" si="2"/>
        <v>2.7490549942767756E-2</v>
      </c>
      <c r="L64" s="36">
        <f t="shared" si="3"/>
        <v>3582.1730531742896</v>
      </c>
      <c r="M64" s="74">
        <f t="shared" si="4"/>
        <v>3683.4326421854835</v>
      </c>
      <c r="N64" s="37">
        <f t="shared" si="5"/>
        <v>3784.6922311966773</v>
      </c>
      <c r="O64" s="82">
        <f t="shared" si="6"/>
        <v>3582.1730531614576</v>
      </c>
      <c r="P64" s="74">
        <f t="shared" si="7"/>
        <v>3683.4326421719161</v>
      </c>
      <c r="Q64" s="82">
        <f t="shared" si="8"/>
        <v>3784.6922311823537</v>
      </c>
      <c r="R64" s="33">
        <f t="shared" si="9"/>
        <v>0</v>
      </c>
      <c r="S64" s="75">
        <f t="shared" si="10"/>
        <v>0</v>
      </c>
      <c r="T64" s="38">
        <f t="shared" si="11"/>
        <v>0</v>
      </c>
      <c r="U64" s="39">
        <f t="shared" si="12"/>
        <v>1000</v>
      </c>
      <c r="V64" s="39">
        <f t="shared" si="13"/>
        <v>1000</v>
      </c>
      <c r="W64" s="39">
        <f t="shared" si="14"/>
        <v>1000</v>
      </c>
      <c r="X64" s="33">
        <f t="shared" si="15"/>
        <v>0</v>
      </c>
      <c r="Y64" s="75">
        <f t="shared" si="16"/>
        <v>0</v>
      </c>
      <c r="Z64" s="38">
        <f t="shared" si="17"/>
        <v>0</v>
      </c>
      <c r="AA64" s="66">
        <f t="shared" si="18"/>
        <v>0.75</v>
      </c>
      <c r="AB64" s="75">
        <f t="shared" si="19"/>
        <v>0.75</v>
      </c>
      <c r="AC64" s="66">
        <f t="shared" si="20"/>
        <v>0.75</v>
      </c>
      <c r="AD64" s="40">
        <f t="shared" si="27"/>
        <v>1000</v>
      </c>
      <c r="AE64" s="18">
        <f t="shared" si="27"/>
        <v>1000</v>
      </c>
      <c r="AF64" s="41">
        <f t="shared" si="27"/>
        <v>1000</v>
      </c>
      <c r="AG64" s="42">
        <f t="shared" si="21"/>
        <v>60</v>
      </c>
      <c r="AH64" s="76">
        <f t="shared" si="22"/>
        <v>60</v>
      </c>
      <c r="AI64" s="43">
        <f t="shared" si="23"/>
        <v>60</v>
      </c>
      <c r="AJ64" s="44">
        <f t="shared" si="24"/>
        <v>1</v>
      </c>
      <c r="AK64" s="77">
        <f t="shared" si="25"/>
        <v>1</v>
      </c>
      <c r="AL64" s="45">
        <f t="shared" si="26"/>
        <v>1</v>
      </c>
      <c r="AM64" s="46"/>
      <c r="AN64" s="46"/>
      <c r="AT64" s="91">
        <v>4220</v>
      </c>
      <c r="AU64" s="91">
        <v>422</v>
      </c>
    </row>
    <row r="65" spans="6:47" x14ac:dyDescent="0.25">
      <c r="H65" s="33">
        <f t="shared" si="0"/>
        <v>323.14999999999998</v>
      </c>
      <c r="I65" s="66">
        <f t="shared" si="28"/>
        <v>50</v>
      </c>
      <c r="J65" s="34">
        <f t="shared" si="1"/>
        <v>2.7778510573312373E-2</v>
      </c>
      <c r="K65" s="35">
        <f t="shared" si="2"/>
        <v>2.7778510573213806E-2</v>
      </c>
      <c r="L65" s="36">
        <f t="shared" si="3"/>
        <v>3446.2225535895677</v>
      </c>
      <c r="M65" s="74">
        <f t="shared" si="4"/>
        <v>3544.6887268679707</v>
      </c>
      <c r="N65" s="37">
        <f t="shared" si="5"/>
        <v>3643.1549001463736</v>
      </c>
      <c r="O65" s="82">
        <f t="shared" si="6"/>
        <v>3446.2225535776911</v>
      </c>
      <c r="P65" s="74">
        <f t="shared" si="7"/>
        <v>3544.688726855406</v>
      </c>
      <c r="Q65" s="82">
        <f t="shared" si="8"/>
        <v>3643.1549001331005</v>
      </c>
      <c r="R65" s="33">
        <f t="shared" si="9"/>
        <v>0</v>
      </c>
      <c r="S65" s="75">
        <f t="shared" si="10"/>
        <v>0</v>
      </c>
      <c r="T65" s="38">
        <f t="shared" si="11"/>
        <v>0</v>
      </c>
      <c r="U65" s="39">
        <f t="shared" si="12"/>
        <v>1000</v>
      </c>
      <c r="V65" s="39">
        <f t="shared" si="13"/>
        <v>1000</v>
      </c>
      <c r="W65" s="39">
        <f t="shared" si="14"/>
        <v>1000</v>
      </c>
      <c r="X65" s="33">
        <f t="shared" si="15"/>
        <v>0</v>
      </c>
      <c r="Y65" s="75">
        <f t="shared" si="16"/>
        <v>0</v>
      </c>
      <c r="Z65" s="38">
        <f t="shared" si="17"/>
        <v>0</v>
      </c>
      <c r="AA65" s="66">
        <f t="shared" si="18"/>
        <v>0.75</v>
      </c>
      <c r="AB65" s="75">
        <f t="shared" si="19"/>
        <v>0.75</v>
      </c>
      <c r="AC65" s="66">
        <f t="shared" si="20"/>
        <v>0.75</v>
      </c>
      <c r="AD65" s="40">
        <f t="shared" si="27"/>
        <v>1000</v>
      </c>
      <c r="AE65" s="18">
        <f t="shared" si="27"/>
        <v>1000</v>
      </c>
      <c r="AF65" s="41">
        <f t="shared" si="27"/>
        <v>1000</v>
      </c>
      <c r="AG65" s="42">
        <f t="shared" si="21"/>
        <v>60</v>
      </c>
      <c r="AH65" s="76">
        <f t="shared" si="22"/>
        <v>60</v>
      </c>
      <c r="AI65" s="43">
        <f t="shared" si="23"/>
        <v>60</v>
      </c>
      <c r="AJ65" s="44">
        <f t="shared" si="24"/>
        <v>1</v>
      </c>
      <c r="AK65" s="77">
        <f t="shared" si="25"/>
        <v>1</v>
      </c>
      <c r="AL65" s="45">
        <f t="shared" si="26"/>
        <v>1</v>
      </c>
      <c r="AM65" s="46"/>
      <c r="AN65" s="46"/>
      <c r="AT65" s="91">
        <v>4320</v>
      </c>
      <c r="AU65" s="91">
        <v>432</v>
      </c>
    </row>
    <row r="66" spans="6:47" x14ac:dyDescent="0.25">
      <c r="H66" s="33">
        <f t="shared" si="0"/>
        <v>324.14999999999998</v>
      </c>
      <c r="I66" s="66">
        <f t="shared" si="28"/>
        <v>51</v>
      </c>
      <c r="J66" s="34">
        <f t="shared" si="1"/>
        <v>2.8064694491551832E-2</v>
      </c>
      <c r="K66" s="35">
        <f t="shared" si="2"/>
        <v>2.8064694491456189E-2</v>
      </c>
      <c r="L66" s="36">
        <f t="shared" si="3"/>
        <v>3316.2229156169788</v>
      </c>
      <c r="M66" s="74">
        <f t="shared" si="4"/>
        <v>3411.9790657076342</v>
      </c>
      <c r="N66" s="37">
        <f t="shared" si="5"/>
        <v>3507.7352157982896</v>
      </c>
      <c r="O66" s="82">
        <f t="shared" si="6"/>
        <v>3316.2229156059811</v>
      </c>
      <c r="P66" s="74">
        <f t="shared" si="7"/>
        <v>3411.9790656959926</v>
      </c>
      <c r="Q66" s="82">
        <f t="shared" si="8"/>
        <v>3507.7352157859855</v>
      </c>
      <c r="R66" s="33">
        <f t="shared" si="9"/>
        <v>0</v>
      </c>
      <c r="S66" s="75">
        <f t="shared" si="10"/>
        <v>0</v>
      </c>
      <c r="T66" s="38">
        <f t="shared" si="11"/>
        <v>0</v>
      </c>
      <c r="U66" s="39">
        <f t="shared" si="12"/>
        <v>1000</v>
      </c>
      <c r="V66" s="39">
        <f t="shared" si="13"/>
        <v>1000</v>
      </c>
      <c r="W66" s="39">
        <f t="shared" si="14"/>
        <v>1000</v>
      </c>
      <c r="X66" s="33">
        <f t="shared" si="15"/>
        <v>0</v>
      </c>
      <c r="Y66" s="75">
        <f t="shared" si="16"/>
        <v>0</v>
      </c>
      <c r="Z66" s="38">
        <f t="shared" si="17"/>
        <v>0</v>
      </c>
      <c r="AA66" s="66">
        <f t="shared" si="18"/>
        <v>0.75</v>
      </c>
      <c r="AB66" s="75">
        <f t="shared" si="19"/>
        <v>0.75</v>
      </c>
      <c r="AC66" s="66">
        <f t="shared" si="20"/>
        <v>0.75</v>
      </c>
      <c r="AD66" s="40">
        <f t="shared" si="27"/>
        <v>1000</v>
      </c>
      <c r="AE66" s="18">
        <f t="shared" si="27"/>
        <v>1000</v>
      </c>
      <c r="AF66" s="41">
        <f t="shared" si="27"/>
        <v>1000</v>
      </c>
      <c r="AG66" s="42">
        <f t="shared" si="21"/>
        <v>60</v>
      </c>
      <c r="AH66" s="76">
        <f t="shared" si="22"/>
        <v>60</v>
      </c>
      <c r="AI66" s="43">
        <f t="shared" si="23"/>
        <v>60</v>
      </c>
      <c r="AJ66" s="44">
        <f t="shared" si="24"/>
        <v>1</v>
      </c>
      <c r="AK66" s="77">
        <f t="shared" si="25"/>
        <v>1</v>
      </c>
      <c r="AL66" s="45">
        <f t="shared" si="26"/>
        <v>1</v>
      </c>
      <c r="AM66" s="46"/>
      <c r="AN66" s="46"/>
      <c r="AT66" s="91">
        <v>4420</v>
      </c>
      <c r="AU66" s="91">
        <v>442</v>
      </c>
    </row>
    <row r="67" spans="6:47" x14ac:dyDescent="0.25">
      <c r="H67" s="33">
        <f t="shared" si="0"/>
        <v>325.14999999999998</v>
      </c>
      <c r="I67" s="66">
        <f t="shared" si="28"/>
        <v>52</v>
      </c>
      <c r="J67" s="34">
        <f t="shared" si="1"/>
        <v>2.8349118090441827E-2</v>
      </c>
      <c r="K67" s="35">
        <f t="shared" si="2"/>
        <v>2.8349118090348634E-2</v>
      </c>
      <c r="L67" s="36">
        <f t="shared" si="3"/>
        <v>3191.8817513059507</v>
      </c>
      <c r="M67" s="74">
        <f t="shared" si="4"/>
        <v>3285.0088552722095</v>
      </c>
      <c r="N67" s="37">
        <f t="shared" si="5"/>
        <v>3378.1359592384683</v>
      </c>
      <c r="O67" s="82">
        <f t="shared" si="6"/>
        <v>3191.8817512957626</v>
      </c>
      <c r="P67" s="74">
        <f t="shared" si="7"/>
        <v>3285.0088552614184</v>
      </c>
      <c r="Q67" s="82">
        <f t="shared" si="8"/>
        <v>3378.1359592270564</v>
      </c>
      <c r="R67" s="33">
        <f t="shared" si="9"/>
        <v>0</v>
      </c>
      <c r="S67" s="75">
        <f t="shared" si="10"/>
        <v>0</v>
      </c>
      <c r="T67" s="38">
        <f t="shared" si="11"/>
        <v>0</v>
      </c>
      <c r="U67" s="39">
        <f t="shared" si="12"/>
        <v>1000</v>
      </c>
      <c r="V67" s="39">
        <f t="shared" si="13"/>
        <v>1000</v>
      </c>
      <c r="W67" s="39">
        <f t="shared" si="14"/>
        <v>1000</v>
      </c>
      <c r="X67" s="33">
        <f t="shared" si="15"/>
        <v>0</v>
      </c>
      <c r="Y67" s="75">
        <f t="shared" si="16"/>
        <v>0</v>
      </c>
      <c r="Z67" s="38">
        <f t="shared" si="17"/>
        <v>0</v>
      </c>
      <c r="AA67" s="66">
        <f t="shared" si="18"/>
        <v>0.75</v>
      </c>
      <c r="AB67" s="75">
        <f t="shared" si="19"/>
        <v>0.75</v>
      </c>
      <c r="AC67" s="66">
        <f t="shared" si="20"/>
        <v>0.75</v>
      </c>
      <c r="AD67" s="40">
        <f t="shared" si="27"/>
        <v>1000</v>
      </c>
      <c r="AE67" s="18">
        <f t="shared" si="27"/>
        <v>1000</v>
      </c>
      <c r="AF67" s="41">
        <f t="shared" si="27"/>
        <v>1000</v>
      </c>
      <c r="AG67" s="42">
        <f t="shared" si="21"/>
        <v>60</v>
      </c>
      <c r="AH67" s="76">
        <f t="shared" si="22"/>
        <v>60</v>
      </c>
      <c r="AI67" s="43">
        <f t="shared" si="23"/>
        <v>60</v>
      </c>
      <c r="AJ67" s="44">
        <f t="shared" si="24"/>
        <v>1</v>
      </c>
      <c r="AK67" s="77">
        <f t="shared" si="25"/>
        <v>1</v>
      </c>
      <c r="AL67" s="45">
        <f t="shared" si="26"/>
        <v>1</v>
      </c>
      <c r="AM67" s="46"/>
      <c r="AN67" s="46"/>
      <c r="AT67" s="91">
        <v>4530</v>
      </c>
      <c r="AU67" s="91">
        <v>453</v>
      </c>
    </row>
    <row r="68" spans="6:47" x14ac:dyDescent="0.25">
      <c r="H68" s="33">
        <f t="shared" si="0"/>
        <v>326.14999999999998</v>
      </c>
      <c r="I68" s="66">
        <f t="shared" si="28"/>
        <v>53</v>
      </c>
      <c r="J68" s="34">
        <f t="shared" si="1"/>
        <v>2.8631797561789962E-2</v>
      </c>
      <c r="K68" s="35">
        <f t="shared" si="2"/>
        <v>2.8631797561699281E-2</v>
      </c>
      <c r="L68" s="36">
        <f t="shared" si="3"/>
        <v>3072.9225150375855</v>
      </c>
      <c r="M68" s="74">
        <f t="shared" si="4"/>
        <v>3163.4991832389715</v>
      </c>
      <c r="N68" s="37">
        <f t="shared" si="5"/>
        <v>3254.0758514403574</v>
      </c>
      <c r="O68" s="82">
        <f t="shared" si="6"/>
        <v>3072.9225150281427</v>
      </c>
      <c r="P68" s="74">
        <f t="shared" si="7"/>
        <v>3163.4991832289638</v>
      </c>
      <c r="Q68" s="82">
        <f t="shared" si="8"/>
        <v>3254.0758514297681</v>
      </c>
      <c r="R68" s="33">
        <f t="shared" si="9"/>
        <v>0</v>
      </c>
      <c r="S68" s="75">
        <f t="shared" si="10"/>
        <v>0</v>
      </c>
      <c r="T68" s="38">
        <f t="shared" si="11"/>
        <v>0</v>
      </c>
      <c r="U68" s="39">
        <f t="shared" si="12"/>
        <v>1000</v>
      </c>
      <c r="V68" s="39">
        <f t="shared" si="13"/>
        <v>1000</v>
      </c>
      <c r="W68" s="39">
        <f t="shared" si="14"/>
        <v>1000</v>
      </c>
      <c r="X68" s="33">
        <f t="shared" si="15"/>
        <v>0</v>
      </c>
      <c r="Y68" s="75">
        <f t="shared" si="16"/>
        <v>0</v>
      </c>
      <c r="Z68" s="38">
        <f t="shared" si="17"/>
        <v>0</v>
      </c>
      <c r="AA68" s="66">
        <f t="shared" si="18"/>
        <v>0.75</v>
      </c>
      <c r="AB68" s="75">
        <f t="shared" si="19"/>
        <v>0.75</v>
      </c>
      <c r="AC68" s="66">
        <f t="shared" si="20"/>
        <v>0.75</v>
      </c>
      <c r="AD68" s="40">
        <f t="shared" si="27"/>
        <v>1000</v>
      </c>
      <c r="AE68" s="18">
        <f t="shared" si="27"/>
        <v>1000</v>
      </c>
      <c r="AF68" s="41">
        <f t="shared" si="27"/>
        <v>1000</v>
      </c>
      <c r="AG68" s="42">
        <f t="shared" si="21"/>
        <v>60</v>
      </c>
      <c r="AH68" s="76">
        <f t="shared" si="22"/>
        <v>60</v>
      </c>
      <c r="AI68" s="43">
        <f t="shared" si="23"/>
        <v>60</v>
      </c>
      <c r="AJ68" s="44">
        <f t="shared" si="24"/>
        <v>1</v>
      </c>
      <c r="AK68" s="77">
        <f t="shared" si="25"/>
        <v>1</v>
      </c>
      <c r="AL68" s="45">
        <f t="shared" si="26"/>
        <v>1</v>
      </c>
      <c r="AM68" s="46"/>
      <c r="AN68" s="46"/>
      <c r="AT68" s="91">
        <v>4640</v>
      </c>
      <c r="AU68" s="91">
        <v>464</v>
      </c>
    </row>
    <row r="69" spans="6:47" x14ac:dyDescent="0.25">
      <c r="H69" s="33">
        <f t="shared" si="0"/>
        <v>327.14999999999998</v>
      </c>
      <c r="I69" s="66">
        <f t="shared" si="28"/>
        <v>54</v>
      </c>
      <c r="J69" s="34">
        <f t="shared" si="1"/>
        <v>2.8912748899429727E-2</v>
      </c>
      <c r="K69" s="35">
        <f t="shared" si="2"/>
        <v>2.891274889934161E-2</v>
      </c>
      <c r="L69" s="36">
        <f t="shared" si="3"/>
        <v>2959.0835688925913</v>
      </c>
      <c r="M69" s="74">
        <f t="shared" si="4"/>
        <v>3047.1860953163055</v>
      </c>
      <c r="N69" s="37">
        <f t="shared" si="5"/>
        <v>3135.2886217400196</v>
      </c>
      <c r="O69" s="82">
        <f t="shared" si="6"/>
        <v>2959.0835688838351</v>
      </c>
      <c r="P69" s="74">
        <f t="shared" si="7"/>
        <v>3047.18609530702</v>
      </c>
      <c r="Q69" s="82">
        <f t="shared" si="8"/>
        <v>3135.2886217301893</v>
      </c>
      <c r="R69" s="33">
        <f t="shared" si="9"/>
        <v>0</v>
      </c>
      <c r="S69" s="75">
        <f t="shared" si="10"/>
        <v>0</v>
      </c>
      <c r="T69" s="38">
        <f t="shared" si="11"/>
        <v>0</v>
      </c>
      <c r="U69" s="39">
        <f t="shared" si="12"/>
        <v>1000</v>
      </c>
      <c r="V69" s="39">
        <f t="shared" si="13"/>
        <v>1000</v>
      </c>
      <c r="W69" s="39">
        <f t="shared" si="14"/>
        <v>1000</v>
      </c>
      <c r="X69" s="33">
        <f t="shared" si="15"/>
        <v>0</v>
      </c>
      <c r="Y69" s="75">
        <f t="shared" si="16"/>
        <v>0</v>
      </c>
      <c r="Z69" s="38">
        <f t="shared" si="17"/>
        <v>0</v>
      </c>
      <c r="AA69" s="66">
        <f t="shared" si="18"/>
        <v>0.75</v>
      </c>
      <c r="AB69" s="75">
        <f t="shared" si="19"/>
        <v>0.75</v>
      </c>
      <c r="AC69" s="66">
        <f t="shared" si="20"/>
        <v>0.75</v>
      </c>
      <c r="AD69" s="40">
        <f t="shared" si="27"/>
        <v>1000</v>
      </c>
      <c r="AE69" s="18">
        <f t="shared" si="27"/>
        <v>1000</v>
      </c>
      <c r="AF69" s="41">
        <f t="shared" si="27"/>
        <v>1000</v>
      </c>
      <c r="AG69" s="42">
        <f t="shared" si="21"/>
        <v>60</v>
      </c>
      <c r="AH69" s="76">
        <f t="shared" si="22"/>
        <v>60</v>
      </c>
      <c r="AI69" s="43">
        <f t="shared" si="23"/>
        <v>60</v>
      </c>
      <c r="AJ69" s="44">
        <f t="shared" si="24"/>
        <v>1</v>
      </c>
      <c r="AK69" s="77">
        <f t="shared" si="25"/>
        <v>1</v>
      </c>
      <c r="AL69" s="45">
        <f t="shared" si="26"/>
        <v>1</v>
      </c>
      <c r="AM69" s="46"/>
      <c r="AN69" s="46"/>
      <c r="AT69" s="91">
        <v>4750</v>
      </c>
      <c r="AU69" s="91">
        <v>475</v>
      </c>
    </row>
    <row r="70" spans="6:47" x14ac:dyDescent="0.25">
      <c r="H70" s="33">
        <f t="shared" si="0"/>
        <v>328.15</v>
      </c>
      <c r="I70" s="66">
        <f t="shared" si="28"/>
        <v>55</v>
      </c>
      <c r="J70" s="34">
        <f t="shared" si="1"/>
        <v>2.9191987902236996E-2</v>
      </c>
      <c r="K70" s="35">
        <f t="shared" si="2"/>
        <v>2.9191987902151252E-2</v>
      </c>
      <c r="L70" s="36">
        <f t="shared" si="3"/>
        <v>2850.1173074814533</v>
      </c>
      <c r="M70" s="74">
        <f t="shared" si="4"/>
        <v>2935.8197212678533</v>
      </c>
      <c r="N70" s="37">
        <f t="shared" si="5"/>
        <v>3021.5221350542533</v>
      </c>
      <c r="O70" s="82">
        <f t="shared" si="6"/>
        <v>2850.1173074733301</v>
      </c>
      <c r="P70" s="74">
        <f t="shared" si="7"/>
        <v>2935.819721259234</v>
      </c>
      <c r="Q70" s="82">
        <f t="shared" si="8"/>
        <v>3021.5221350451234</v>
      </c>
      <c r="R70" s="33">
        <f t="shared" si="9"/>
        <v>0</v>
      </c>
      <c r="S70" s="75">
        <f t="shared" si="10"/>
        <v>0</v>
      </c>
      <c r="T70" s="38">
        <f t="shared" si="11"/>
        <v>0</v>
      </c>
      <c r="U70" s="39">
        <f t="shared" si="12"/>
        <v>1000</v>
      </c>
      <c r="V70" s="39">
        <f t="shared" si="13"/>
        <v>1000</v>
      </c>
      <c r="W70" s="39">
        <f t="shared" si="14"/>
        <v>1000</v>
      </c>
      <c r="X70" s="33">
        <f t="shared" si="15"/>
        <v>0</v>
      </c>
      <c r="Y70" s="75">
        <f t="shared" si="16"/>
        <v>0</v>
      </c>
      <c r="Z70" s="38">
        <f t="shared" si="17"/>
        <v>0</v>
      </c>
      <c r="AA70" s="66">
        <f t="shared" si="18"/>
        <v>0.75</v>
      </c>
      <c r="AB70" s="75">
        <f t="shared" si="19"/>
        <v>0.75</v>
      </c>
      <c r="AC70" s="66">
        <f t="shared" si="20"/>
        <v>0.75</v>
      </c>
      <c r="AD70" s="40">
        <f t="shared" si="27"/>
        <v>1000</v>
      </c>
      <c r="AE70" s="18">
        <f t="shared" si="27"/>
        <v>1000</v>
      </c>
      <c r="AF70" s="41">
        <f t="shared" si="27"/>
        <v>1000</v>
      </c>
      <c r="AG70" s="42">
        <f t="shared" si="21"/>
        <v>60</v>
      </c>
      <c r="AH70" s="76">
        <f t="shared" si="22"/>
        <v>60</v>
      </c>
      <c r="AI70" s="43">
        <f t="shared" si="23"/>
        <v>60</v>
      </c>
      <c r="AJ70" s="44">
        <f t="shared" si="24"/>
        <v>1</v>
      </c>
      <c r="AK70" s="77">
        <f t="shared" si="25"/>
        <v>1</v>
      </c>
      <c r="AL70" s="45">
        <f t="shared" si="26"/>
        <v>1</v>
      </c>
      <c r="AM70" s="46"/>
      <c r="AN70" s="46"/>
      <c r="AT70" s="91">
        <v>4870</v>
      </c>
      <c r="AU70" s="91">
        <v>487</v>
      </c>
    </row>
    <row r="71" spans="6:47" x14ac:dyDescent="0.25">
      <c r="H71" s="33">
        <f t="shared" si="0"/>
        <v>329.15</v>
      </c>
      <c r="I71" s="66">
        <f t="shared" si="28"/>
        <v>56</v>
      </c>
      <c r="J71" s="34">
        <f t="shared" si="1"/>
        <v>2.9469530177091613E-2</v>
      </c>
      <c r="K71" s="35">
        <f t="shared" si="2"/>
        <v>2.9469530177008294E-2</v>
      </c>
      <c r="L71" s="36">
        <f t="shared" si="3"/>
        <v>2745.7893381880453</v>
      </c>
      <c r="M71" s="74">
        <f t="shared" si="4"/>
        <v>2829.1634560314901</v>
      </c>
      <c r="N71" s="37">
        <f t="shared" si="5"/>
        <v>2912.5375738749349</v>
      </c>
      <c r="O71" s="82">
        <f t="shared" si="6"/>
        <v>2745.7893381805056</v>
      </c>
      <c r="P71" s="74">
        <f t="shared" si="7"/>
        <v>2829.1634560234857</v>
      </c>
      <c r="Q71" s="82">
        <f t="shared" si="8"/>
        <v>2912.537573866452</v>
      </c>
      <c r="R71" s="33">
        <f t="shared" si="9"/>
        <v>0</v>
      </c>
      <c r="S71" s="75">
        <f t="shared" si="10"/>
        <v>0</v>
      </c>
      <c r="T71" s="38">
        <f t="shared" si="11"/>
        <v>0</v>
      </c>
      <c r="U71" s="39">
        <f t="shared" si="12"/>
        <v>1000</v>
      </c>
      <c r="V71" s="39">
        <f t="shared" si="13"/>
        <v>1000</v>
      </c>
      <c r="W71" s="39">
        <f t="shared" si="14"/>
        <v>1000</v>
      </c>
      <c r="X71" s="33">
        <f t="shared" si="15"/>
        <v>0</v>
      </c>
      <c r="Y71" s="75">
        <f t="shared" si="16"/>
        <v>0</v>
      </c>
      <c r="Z71" s="38">
        <f t="shared" si="17"/>
        <v>0</v>
      </c>
      <c r="AA71" s="66">
        <f t="shared" si="18"/>
        <v>0.75</v>
      </c>
      <c r="AB71" s="75">
        <f t="shared" si="19"/>
        <v>0.75</v>
      </c>
      <c r="AC71" s="66">
        <f t="shared" si="20"/>
        <v>0.75</v>
      </c>
      <c r="AD71" s="40">
        <f t="shared" si="27"/>
        <v>1000</v>
      </c>
      <c r="AE71" s="18">
        <f t="shared" si="27"/>
        <v>1000</v>
      </c>
      <c r="AF71" s="41">
        <f t="shared" si="27"/>
        <v>1000</v>
      </c>
      <c r="AG71" s="42">
        <f t="shared" si="21"/>
        <v>60</v>
      </c>
      <c r="AH71" s="76">
        <f t="shared" si="22"/>
        <v>60</v>
      </c>
      <c r="AI71" s="43">
        <f t="shared" si="23"/>
        <v>60</v>
      </c>
      <c r="AJ71" s="44">
        <f t="shared" si="24"/>
        <v>1</v>
      </c>
      <c r="AK71" s="77">
        <f t="shared" si="25"/>
        <v>1</v>
      </c>
      <c r="AL71" s="45">
        <f t="shared" si="26"/>
        <v>1</v>
      </c>
      <c r="AM71" s="46"/>
      <c r="AN71" s="46"/>
      <c r="AT71" s="91">
        <v>4990</v>
      </c>
      <c r="AU71" s="91">
        <v>499</v>
      </c>
    </row>
    <row r="72" spans="6:47" x14ac:dyDescent="0.25">
      <c r="F72"/>
      <c r="H72" s="33">
        <f t="shared" ref="H72:H103" si="29">I72+_T0</f>
        <v>330.15</v>
      </c>
      <c r="I72" s="66">
        <f t="shared" si="28"/>
        <v>57</v>
      </c>
      <c r="J72" s="34">
        <f t="shared" ref="J72:J103" si="30">_rtol+_betatol*Beta*ABS(1/$H$40-1/H72)</f>
        <v>2.9745391141785066E-2</v>
      </c>
      <c r="K72" s="35">
        <f t="shared" ref="K72:K103" si="31">(Q72-O72)/(2*P72)</f>
        <v>2.9745391141704044E-2</v>
      </c>
      <c r="L72" s="36">
        <f t="shared" ref="L72:L103" si="32">M72-J72*M72</f>
        <v>2645.877713071171</v>
      </c>
      <c r="M72" s="74">
        <f t="shared" ref="M72:M103" si="33">NTC_25°C*EXP(Beta*(1/H72-1/$H$40))</f>
        <v>2726.9931922145788</v>
      </c>
      <c r="N72" s="37">
        <f t="shared" ref="N72:N103" si="34">M72+J72*M72</f>
        <v>2808.1086713579866</v>
      </c>
      <c r="O72" s="82">
        <f t="shared" ref="O72:O103" si="35">1/(1/L72+1/_R3)</f>
        <v>2645.8777130641702</v>
      </c>
      <c r="P72" s="74">
        <f t="shared" ref="P72:P103" si="36">1/(1/M72+1/_R3)</f>
        <v>2726.9931922071423</v>
      </c>
      <c r="Q72" s="82">
        <f t="shared" ref="Q72:Q103" si="37">1/(1/N72+1/_R3)</f>
        <v>2808.1086713501013</v>
      </c>
      <c r="R72" s="33">
        <f t="shared" ref="R72:R103" si="38">MAX(0,(_R1*_Vtemp+O72*_Vtemp-O72*_V18)/(_R1*O72+_R1*_R2+O72*_R2))</f>
        <v>0</v>
      </c>
      <c r="S72" s="75">
        <f t="shared" ref="S72:S103" si="39">MAX(0,(_R1*_Vtemp+P72*_Vtemp-P72*_V18)/(_R1*P72+_R1*_R2+P72*_R2))</f>
        <v>0</v>
      </c>
      <c r="T72" s="38">
        <f t="shared" ref="T72:T103" si="40">MAX(0,(_R1*_Vtemp+Q72*_Vtemp-Q72*_V18)/(_R1*Q72+_R1*_R2+Q72*_R2))</f>
        <v>0</v>
      </c>
      <c r="U72" s="39">
        <f t="shared" ref="U72:U103" si="41">IF(O72&lt;$D$39,$I72,1000)</f>
        <v>1000</v>
      </c>
      <c r="V72" s="39">
        <f t="shared" ref="V72:V103" si="42">IF(P72&lt;$D$39,$I72,1000)</f>
        <v>1000</v>
      </c>
      <c r="W72" s="39">
        <f t="shared" ref="W72:W103" si="43">IF(Q72&lt;$D$39,$I72,1000)</f>
        <v>1000</v>
      </c>
      <c r="X72" s="33">
        <f t="shared" ref="X72:X103" si="44">R72*TEMPgain*1000</f>
        <v>0</v>
      </c>
      <c r="Y72" s="75">
        <f t="shared" ref="Y72:Y103" si="45">S72*TEMPgain*1000</f>
        <v>0</v>
      </c>
      <c r="Z72" s="38">
        <f t="shared" ref="Z72:Z103" si="46">T72*TEMPgain*1000</f>
        <v>0</v>
      </c>
      <c r="AA72" s="66">
        <f t="shared" ref="AA72:AA103" si="47">IF(_Viset-X72&gt;Vtempd,_Viset-X72,0)</f>
        <v>0.75</v>
      </c>
      <c r="AB72" s="75">
        <f t="shared" ref="AB72:AB103" si="48">IF(_Viset-Y72&gt;Vtempd,_Viset-Y72,0)</f>
        <v>0.75</v>
      </c>
      <c r="AC72" s="66">
        <f t="shared" ref="AC72:AC103" si="49">IF(_Viset-Z72&gt;Vtempd,_Viset-Z72,0)</f>
        <v>0.75</v>
      </c>
      <c r="AD72" s="40">
        <f t="shared" si="27"/>
        <v>1000</v>
      </c>
      <c r="AE72" s="18">
        <f t="shared" si="27"/>
        <v>1000</v>
      </c>
      <c r="AF72" s="41">
        <f t="shared" si="27"/>
        <v>1000</v>
      </c>
      <c r="AG72" s="42">
        <f t="shared" ref="AG72:AG103" si="50">AA72/R_ISET*1000000</f>
        <v>60</v>
      </c>
      <c r="AH72" s="76">
        <f t="shared" ref="AH72:AH103" si="51">AB72/R_ISET*1000000</f>
        <v>60</v>
      </c>
      <c r="AI72" s="43">
        <f t="shared" ref="AI72:AI103" si="52">AC72/R_ISET*1000000</f>
        <v>60</v>
      </c>
      <c r="AJ72" s="44">
        <f t="shared" ref="AJ72:AJ103" si="53">AG72/_Iref</f>
        <v>1</v>
      </c>
      <c r="AK72" s="77">
        <f t="shared" ref="AK72:AK103" si="54">AH72/_Iref</f>
        <v>1</v>
      </c>
      <c r="AL72" s="45">
        <f t="shared" ref="AL72:AL103" si="55">AI72/_Iref</f>
        <v>1</v>
      </c>
      <c r="AM72" s="46"/>
      <c r="AN72" s="46"/>
      <c r="AT72" s="91">
        <v>5110</v>
      </c>
      <c r="AU72" s="91">
        <v>511</v>
      </c>
    </row>
    <row r="73" spans="6:47" x14ac:dyDescent="0.25">
      <c r="F73"/>
      <c r="H73" s="33">
        <f t="shared" si="29"/>
        <v>331.15</v>
      </c>
      <c r="I73" s="66">
        <f t="shared" si="28"/>
        <v>58</v>
      </c>
      <c r="J73" s="34">
        <f t="shared" si="30"/>
        <v>3.0019586027875515E-2</v>
      </c>
      <c r="K73" s="35">
        <f t="shared" si="31"/>
        <v>3.001958602779662E-2</v>
      </c>
      <c r="L73" s="36">
        <f t="shared" si="32"/>
        <v>2550.1722089392179</v>
      </c>
      <c r="M73" s="74">
        <f t="shared" si="33"/>
        <v>2629.0966005139412</v>
      </c>
      <c r="N73" s="37">
        <f t="shared" si="34"/>
        <v>2708.0209920886646</v>
      </c>
      <c r="O73" s="82">
        <f t="shared" si="35"/>
        <v>2550.1722089327145</v>
      </c>
      <c r="P73" s="74">
        <f t="shared" si="36"/>
        <v>2629.0966005070291</v>
      </c>
      <c r="Q73" s="82">
        <f t="shared" si="37"/>
        <v>2708.0209920813313</v>
      </c>
      <c r="R73" s="33">
        <f t="shared" si="38"/>
        <v>0</v>
      </c>
      <c r="S73" s="75">
        <f t="shared" si="39"/>
        <v>0</v>
      </c>
      <c r="T73" s="38">
        <f t="shared" si="40"/>
        <v>0</v>
      </c>
      <c r="U73" s="39">
        <f t="shared" si="41"/>
        <v>1000</v>
      </c>
      <c r="V73" s="39">
        <f t="shared" si="42"/>
        <v>1000</v>
      </c>
      <c r="W73" s="39">
        <f t="shared" si="43"/>
        <v>1000</v>
      </c>
      <c r="X73" s="33">
        <f t="shared" si="44"/>
        <v>0</v>
      </c>
      <c r="Y73" s="75">
        <f t="shared" si="45"/>
        <v>0</v>
      </c>
      <c r="Z73" s="38">
        <f t="shared" si="46"/>
        <v>0</v>
      </c>
      <c r="AA73" s="66">
        <f t="shared" si="47"/>
        <v>0.75</v>
      </c>
      <c r="AB73" s="75">
        <f t="shared" si="48"/>
        <v>0.75</v>
      </c>
      <c r="AC73" s="66">
        <f t="shared" si="49"/>
        <v>0.75</v>
      </c>
      <c r="AD73" s="40">
        <f t="shared" si="27"/>
        <v>1000</v>
      </c>
      <c r="AE73" s="18">
        <f t="shared" si="27"/>
        <v>1000</v>
      </c>
      <c r="AF73" s="41">
        <f t="shared" si="27"/>
        <v>1000</v>
      </c>
      <c r="AG73" s="42">
        <f t="shared" si="50"/>
        <v>60</v>
      </c>
      <c r="AH73" s="76">
        <f t="shared" si="51"/>
        <v>60</v>
      </c>
      <c r="AI73" s="43">
        <f t="shared" si="52"/>
        <v>60</v>
      </c>
      <c r="AJ73" s="44">
        <f t="shared" si="53"/>
        <v>1</v>
      </c>
      <c r="AK73" s="77">
        <f t="shared" si="54"/>
        <v>1</v>
      </c>
      <c r="AL73" s="45">
        <f t="shared" si="55"/>
        <v>1</v>
      </c>
      <c r="AM73" s="46"/>
      <c r="AN73" s="46"/>
      <c r="AT73" s="91">
        <v>5230</v>
      </c>
      <c r="AU73" s="91">
        <v>523</v>
      </c>
    </row>
    <row r="74" spans="6:47" x14ac:dyDescent="0.25">
      <c r="F74"/>
      <c r="H74" s="33">
        <f t="shared" si="29"/>
        <v>332.15</v>
      </c>
      <c r="I74" s="66">
        <f t="shared" si="28"/>
        <v>59</v>
      </c>
      <c r="J74" s="34">
        <f t="shared" si="30"/>
        <v>3.0292129883491233E-2</v>
      </c>
      <c r="K74" s="35">
        <f t="shared" si="31"/>
        <v>3.0292129883414402E-2</v>
      </c>
      <c r="L74" s="36">
        <f t="shared" si="32"/>
        <v>2458.473652363265</v>
      </c>
      <c r="M74" s="74">
        <f t="shared" si="33"/>
        <v>2535.2724548557944</v>
      </c>
      <c r="N74" s="37">
        <f t="shared" si="34"/>
        <v>2612.0712573483238</v>
      </c>
      <c r="O74" s="82">
        <f t="shared" si="35"/>
        <v>2458.473652357221</v>
      </c>
      <c r="P74" s="74">
        <f t="shared" si="36"/>
        <v>2535.2724548493666</v>
      </c>
      <c r="Q74" s="82">
        <f t="shared" si="37"/>
        <v>2612.0712573415008</v>
      </c>
      <c r="R74" s="33">
        <f t="shared" si="38"/>
        <v>0</v>
      </c>
      <c r="S74" s="75">
        <f t="shared" si="39"/>
        <v>0</v>
      </c>
      <c r="T74" s="38">
        <f t="shared" si="40"/>
        <v>0</v>
      </c>
      <c r="U74" s="39">
        <f t="shared" si="41"/>
        <v>1000</v>
      </c>
      <c r="V74" s="39">
        <f t="shared" si="42"/>
        <v>1000</v>
      </c>
      <c r="W74" s="39">
        <f t="shared" si="43"/>
        <v>1000</v>
      </c>
      <c r="X74" s="33">
        <f t="shared" si="44"/>
        <v>0</v>
      </c>
      <c r="Y74" s="75">
        <f t="shared" si="45"/>
        <v>0</v>
      </c>
      <c r="Z74" s="38">
        <f t="shared" si="46"/>
        <v>0</v>
      </c>
      <c r="AA74" s="66">
        <f t="shared" si="47"/>
        <v>0.75</v>
      </c>
      <c r="AB74" s="75">
        <f t="shared" si="48"/>
        <v>0.75</v>
      </c>
      <c r="AC74" s="66">
        <f t="shared" si="49"/>
        <v>0.75</v>
      </c>
      <c r="AD74" s="40">
        <f t="shared" si="27"/>
        <v>1000</v>
      </c>
      <c r="AE74" s="18">
        <f t="shared" si="27"/>
        <v>1000</v>
      </c>
      <c r="AF74" s="41">
        <f t="shared" si="27"/>
        <v>1000</v>
      </c>
      <c r="AG74" s="42">
        <f t="shared" si="50"/>
        <v>60</v>
      </c>
      <c r="AH74" s="76">
        <f t="shared" si="51"/>
        <v>60</v>
      </c>
      <c r="AI74" s="43">
        <f t="shared" si="52"/>
        <v>60</v>
      </c>
      <c r="AJ74" s="44">
        <f t="shared" si="53"/>
        <v>1</v>
      </c>
      <c r="AK74" s="77">
        <f t="shared" si="54"/>
        <v>1</v>
      </c>
      <c r="AL74" s="45">
        <f t="shared" si="55"/>
        <v>1</v>
      </c>
      <c r="AM74" s="46"/>
      <c r="AN74" s="46"/>
      <c r="AT74" s="91">
        <v>5360</v>
      </c>
      <c r="AU74" s="91">
        <v>536</v>
      </c>
    </row>
    <row r="75" spans="6:47" x14ac:dyDescent="0.25">
      <c r="F75"/>
      <c r="H75" s="33">
        <f t="shared" si="29"/>
        <v>333.15</v>
      </c>
      <c r="I75" s="66">
        <f t="shared" si="28"/>
        <v>60</v>
      </c>
      <c r="J75" s="34">
        <f t="shared" si="30"/>
        <v>3.0563037576083588E-2</v>
      </c>
      <c r="K75" s="35">
        <f t="shared" si="31"/>
        <v>3.0563037576008856E-2</v>
      </c>
      <c r="L75" s="36">
        <f t="shared" si="32"/>
        <v>2370.5932866250309</v>
      </c>
      <c r="M75" s="74">
        <f t="shared" si="33"/>
        <v>2445.3299992789171</v>
      </c>
      <c r="N75" s="37">
        <f t="shared" si="34"/>
        <v>2520.0667119328032</v>
      </c>
      <c r="O75" s="82">
        <f t="shared" si="35"/>
        <v>2370.5932866194112</v>
      </c>
      <c r="P75" s="74">
        <f t="shared" si="36"/>
        <v>2445.3299992729376</v>
      </c>
      <c r="Q75" s="82">
        <f t="shared" si="37"/>
        <v>2520.0667119264522</v>
      </c>
      <c r="R75" s="33">
        <f t="shared" si="38"/>
        <v>0</v>
      </c>
      <c r="S75" s="75">
        <f t="shared" si="39"/>
        <v>0</v>
      </c>
      <c r="T75" s="38">
        <f t="shared" si="40"/>
        <v>0</v>
      </c>
      <c r="U75" s="39">
        <f t="shared" si="41"/>
        <v>1000</v>
      </c>
      <c r="V75" s="39">
        <f t="shared" si="42"/>
        <v>1000</v>
      </c>
      <c r="W75" s="39">
        <f t="shared" si="43"/>
        <v>1000</v>
      </c>
      <c r="X75" s="33">
        <f t="shared" si="44"/>
        <v>0</v>
      </c>
      <c r="Y75" s="75">
        <f t="shared" si="45"/>
        <v>0</v>
      </c>
      <c r="Z75" s="38">
        <f t="shared" si="46"/>
        <v>0</v>
      </c>
      <c r="AA75" s="66">
        <f t="shared" si="47"/>
        <v>0.75</v>
      </c>
      <c r="AB75" s="75">
        <f t="shared" si="48"/>
        <v>0.75</v>
      </c>
      <c r="AC75" s="66">
        <f t="shared" si="49"/>
        <v>0.75</v>
      </c>
      <c r="AD75" s="40">
        <f t="shared" si="27"/>
        <v>1000</v>
      </c>
      <c r="AE75" s="18">
        <f t="shared" si="27"/>
        <v>1000</v>
      </c>
      <c r="AF75" s="41">
        <f t="shared" si="27"/>
        <v>1000</v>
      </c>
      <c r="AG75" s="42">
        <f t="shared" si="50"/>
        <v>60</v>
      </c>
      <c r="AH75" s="76">
        <f t="shared" si="51"/>
        <v>60</v>
      </c>
      <c r="AI75" s="43">
        <f t="shared" si="52"/>
        <v>60</v>
      </c>
      <c r="AJ75" s="44">
        <f t="shared" si="53"/>
        <v>1</v>
      </c>
      <c r="AK75" s="77">
        <f t="shared" si="54"/>
        <v>1</v>
      </c>
      <c r="AL75" s="45">
        <f t="shared" si="55"/>
        <v>1</v>
      </c>
      <c r="AM75" s="46"/>
      <c r="AN75" s="46"/>
      <c r="AT75" s="91">
        <v>5490</v>
      </c>
      <c r="AU75" s="91">
        <v>549</v>
      </c>
    </row>
    <row r="76" spans="6:47" x14ac:dyDescent="0.25">
      <c r="F76"/>
      <c r="H76" s="33">
        <f t="shared" si="29"/>
        <v>334.15</v>
      </c>
      <c r="I76" s="66">
        <f t="shared" si="28"/>
        <v>61</v>
      </c>
      <c r="J76" s="34">
        <f t="shared" si="30"/>
        <v>3.0832323795130581E-2</v>
      </c>
      <c r="K76" s="35">
        <f t="shared" si="31"/>
        <v>3.0832323795057889E-2</v>
      </c>
      <c r="L76" s="36">
        <f t="shared" si="32"/>
        <v>2286.3521778097243</v>
      </c>
      <c r="M76" s="74">
        <f t="shared" si="33"/>
        <v>2359.0883537952614</v>
      </c>
      <c r="N76" s="37">
        <f t="shared" si="34"/>
        <v>2431.8245297807985</v>
      </c>
      <c r="O76" s="82">
        <f t="shared" si="35"/>
        <v>2286.3521778044965</v>
      </c>
      <c r="P76" s="74">
        <f t="shared" si="36"/>
        <v>2359.0883537896962</v>
      </c>
      <c r="Q76" s="82">
        <f t="shared" si="37"/>
        <v>2431.8245297748845</v>
      </c>
      <c r="R76" s="33">
        <f t="shared" si="38"/>
        <v>0</v>
      </c>
      <c r="S76" s="75">
        <f t="shared" si="39"/>
        <v>0</v>
      </c>
      <c r="T76" s="38">
        <f t="shared" si="40"/>
        <v>0</v>
      </c>
      <c r="U76" s="39">
        <f t="shared" si="41"/>
        <v>1000</v>
      </c>
      <c r="V76" s="39">
        <f t="shared" si="42"/>
        <v>1000</v>
      </c>
      <c r="W76" s="39">
        <f t="shared" si="43"/>
        <v>1000</v>
      </c>
      <c r="X76" s="33">
        <f t="shared" si="44"/>
        <v>0</v>
      </c>
      <c r="Y76" s="75">
        <f t="shared" si="45"/>
        <v>0</v>
      </c>
      <c r="Z76" s="38">
        <f t="shared" si="46"/>
        <v>0</v>
      </c>
      <c r="AA76" s="66">
        <f t="shared" si="47"/>
        <v>0.75</v>
      </c>
      <c r="AB76" s="75">
        <f t="shared" si="48"/>
        <v>0.75</v>
      </c>
      <c r="AC76" s="66">
        <f t="shared" si="49"/>
        <v>0.75</v>
      </c>
      <c r="AD76" s="40">
        <f t="shared" si="27"/>
        <v>1000</v>
      </c>
      <c r="AE76" s="18">
        <f t="shared" si="27"/>
        <v>1000</v>
      </c>
      <c r="AF76" s="41">
        <f t="shared" si="27"/>
        <v>1000</v>
      </c>
      <c r="AG76" s="42">
        <f t="shared" si="50"/>
        <v>60</v>
      </c>
      <c r="AH76" s="76">
        <f t="shared" si="51"/>
        <v>60</v>
      </c>
      <c r="AI76" s="43">
        <f t="shared" si="52"/>
        <v>60</v>
      </c>
      <c r="AJ76" s="44">
        <f t="shared" si="53"/>
        <v>1</v>
      </c>
      <c r="AK76" s="77">
        <f t="shared" si="54"/>
        <v>1</v>
      </c>
      <c r="AL76" s="45">
        <f t="shared" si="55"/>
        <v>1</v>
      </c>
      <c r="AM76" s="46"/>
      <c r="AN76" s="46"/>
      <c r="AT76" s="91">
        <v>5620</v>
      </c>
      <c r="AU76" s="91">
        <v>562</v>
      </c>
    </row>
    <row r="77" spans="6:47" x14ac:dyDescent="0.25">
      <c r="F77"/>
      <c r="H77" s="33">
        <f t="shared" si="29"/>
        <v>335.15</v>
      </c>
      <c r="I77" s="66">
        <f t="shared" si="28"/>
        <v>62</v>
      </c>
      <c r="J77" s="34">
        <f t="shared" si="30"/>
        <v>3.1100003054791943E-2</v>
      </c>
      <c r="K77" s="35">
        <f t="shared" si="31"/>
        <v>3.1100003054721187E-2</v>
      </c>
      <c r="L77" s="36">
        <f t="shared" si="32"/>
        <v>2205.5806574513836</v>
      </c>
      <c r="M77" s="74">
        <f t="shared" si="33"/>
        <v>2276.3759566572799</v>
      </c>
      <c r="N77" s="37">
        <f t="shared" si="34"/>
        <v>2347.1712558631762</v>
      </c>
      <c r="O77" s="82">
        <f t="shared" si="35"/>
        <v>2205.5806574465187</v>
      </c>
      <c r="P77" s="74">
        <f t="shared" si="36"/>
        <v>2276.375956652098</v>
      </c>
      <c r="Q77" s="82">
        <f t="shared" si="37"/>
        <v>2347.1712558576669</v>
      </c>
      <c r="R77" s="33">
        <f t="shared" si="38"/>
        <v>0</v>
      </c>
      <c r="S77" s="75">
        <f t="shared" si="39"/>
        <v>0</v>
      </c>
      <c r="T77" s="38">
        <f t="shared" si="40"/>
        <v>0</v>
      </c>
      <c r="U77" s="39">
        <f t="shared" si="41"/>
        <v>1000</v>
      </c>
      <c r="V77" s="39">
        <f t="shared" si="42"/>
        <v>1000</v>
      </c>
      <c r="W77" s="39">
        <f t="shared" si="43"/>
        <v>1000</v>
      </c>
      <c r="X77" s="33">
        <f t="shared" si="44"/>
        <v>0</v>
      </c>
      <c r="Y77" s="75">
        <f t="shared" si="45"/>
        <v>0</v>
      </c>
      <c r="Z77" s="38">
        <f t="shared" si="46"/>
        <v>0</v>
      </c>
      <c r="AA77" s="66">
        <f t="shared" si="47"/>
        <v>0.75</v>
      </c>
      <c r="AB77" s="75">
        <f t="shared" si="48"/>
        <v>0.75</v>
      </c>
      <c r="AC77" s="66">
        <f t="shared" si="49"/>
        <v>0.75</v>
      </c>
      <c r="AD77" s="40">
        <f t="shared" si="27"/>
        <v>1000</v>
      </c>
      <c r="AE77" s="18">
        <f t="shared" si="27"/>
        <v>1000</v>
      </c>
      <c r="AF77" s="41">
        <f t="shared" si="27"/>
        <v>1000</v>
      </c>
      <c r="AG77" s="42">
        <f t="shared" si="50"/>
        <v>60</v>
      </c>
      <c r="AH77" s="76">
        <f t="shared" si="51"/>
        <v>60</v>
      </c>
      <c r="AI77" s="43">
        <f t="shared" si="52"/>
        <v>60</v>
      </c>
      <c r="AJ77" s="44">
        <f t="shared" si="53"/>
        <v>1</v>
      </c>
      <c r="AK77" s="77">
        <f t="shared" si="54"/>
        <v>1</v>
      </c>
      <c r="AL77" s="45">
        <f t="shared" si="55"/>
        <v>1</v>
      </c>
      <c r="AM77" s="46"/>
      <c r="AN77" s="46"/>
      <c r="AT77" s="91">
        <v>5760</v>
      </c>
      <c r="AU77" s="91">
        <v>576</v>
      </c>
    </row>
    <row r="78" spans="6:47" x14ac:dyDescent="0.25">
      <c r="F78"/>
      <c r="G78"/>
      <c r="H78" s="33">
        <f t="shared" si="29"/>
        <v>336.15</v>
      </c>
      <c r="I78" s="66">
        <f t="shared" si="28"/>
        <v>63</v>
      </c>
      <c r="J78" s="34">
        <f t="shared" si="30"/>
        <v>3.1366089696516893E-2</v>
      </c>
      <c r="K78" s="35">
        <f t="shared" si="31"/>
        <v>3.136608969644792E-2</v>
      </c>
      <c r="L78" s="36">
        <f t="shared" si="32"/>
        <v>2128.1177993210049</v>
      </c>
      <c r="M78" s="74">
        <f t="shared" si="33"/>
        <v>2197.030040641715</v>
      </c>
      <c r="N78" s="37">
        <f t="shared" si="34"/>
        <v>2265.9422819624251</v>
      </c>
      <c r="O78" s="82">
        <f t="shared" si="35"/>
        <v>2128.1177993164761</v>
      </c>
      <c r="P78" s="74">
        <f t="shared" si="36"/>
        <v>2197.0300406368879</v>
      </c>
      <c r="Q78" s="82">
        <f t="shared" si="37"/>
        <v>2265.9422819572906</v>
      </c>
      <c r="R78" s="33">
        <f t="shared" si="38"/>
        <v>0</v>
      </c>
      <c r="S78" s="75">
        <f t="shared" si="39"/>
        <v>0</v>
      </c>
      <c r="T78" s="38">
        <f t="shared" si="40"/>
        <v>0</v>
      </c>
      <c r="U78" s="39">
        <f t="shared" si="41"/>
        <v>1000</v>
      </c>
      <c r="V78" s="39">
        <f t="shared" si="42"/>
        <v>1000</v>
      </c>
      <c r="W78" s="39">
        <f t="shared" si="43"/>
        <v>1000</v>
      </c>
      <c r="X78" s="33">
        <f t="shared" si="44"/>
        <v>0</v>
      </c>
      <c r="Y78" s="75">
        <f t="shared" si="45"/>
        <v>0</v>
      </c>
      <c r="Z78" s="38">
        <f t="shared" si="46"/>
        <v>0</v>
      </c>
      <c r="AA78" s="66">
        <f t="shared" si="47"/>
        <v>0.75</v>
      </c>
      <c r="AB78" s="75">
        <f t="shared" si="48"/>
        <v>0.75</v>
      </c>
      <c r="AC78" s="66">
        <f t="shared" si="49"/>
        <v>0.75</v>
      </c>
      <c r="AD78" s="40">
        <f t="shared" si="27"/>
        <v>1000</v>
      </c>
      <c r="AE78" s="18">
        <f t="shared" si="27"/>
        <v>1000</v>
      </c>
      <c r="AF78" s="41">
        <f t="shared" si="27"/>
        <v>1000</v>
      </c>
      <c r="AG78" s="42">
        <f t="shared" si="50"/>
        <v>60</v>
      </c>
      <c r="AH78" s="76">
        <f t="shared" si="51"/>
        <v>60</v>
      </c>
      <c r="AI78" s="43">
        <f t="shared" si="52"/>
        <v>60</v>
      </c>
      <c r="AJ78" s="44">
        <f t="shared" si="53"/>
        <v>1</v>
      </c>
      <c r="AK78" s="77">
        <f t="shared" si="54"/>
        <v>1</v>
      </c>
      <c r="AL78" s="45">
        <f t="shared" si="55"/>
        <v>1</v>
      </c>
      <c r="AM78" s="46"/>
      <c r="AN78" s="46"/>
      <c r="AT78" s="91">
        <v>5900</v>
      </c>
      <c r="AU78" s="91">
        <v>590</v>
      </c>
    </row>
    <row r="79" spans="6:47" x14ac:dyDescent="0.25">
      <c r="F79"/>
      <c r="G79"/>
      <c r="H79" s="33">
        <f t="shared" si="29"/>
        <v>337.15</v>
      </c>
      <c r="I79" s="66">
        <f t="shared" si="28"/>
        <v>64</v>
      </c>
      <c r="J79" s="34">
        <f t="shared" si="30"/>
        <v>3.1630597891605487E-2</v>
      </c>
      <c r="K79" s="35">
        <f t="shared" si="31"/>
        <v>3.1630597891538527E-2</v>
      </c>
      <c r="L79" s="36">
        <f t="shared" si="32"/>
        <v>2053.8109281168336</v>
      </c>
      <c r="M79" s="74">
        <f t="shared" si="33"/>
        <v>2120.8961411266691</v>
      </c>
      <c r="N79" s="37">
        <f t="shared" si="34"/>
        <v>2187.9813541365047</v>
      </c>
      <c r="O79" s="82">
        <f t="shared" si="35"/>
        <v>2053.8109281126153</v>
      </c>
      <c r="P79" s="74">
        <f t="shared" si="36"/>
        <v>2120.8961411221708</v>
      </c>
      <c r="Q79" s="82">
        <f t="shared" si="37"/>
        <v>2187.9813541317176</v>
      </c>
      <c r="R79" s="33">
        <f t="shared" si="38"/>
        <v>0</v>
      </c>
      <c r="S79" s="75">
        <f t="shared" si="39"/>
        <v>0</v>
      </c>
      <c r="T79" s="38">
        <f t="shared" si="40"/>
        <v>0</v>
      </c>
      <c r="U79" s="39">
        <f t="shared" si="41"/>
        <v>1000</v>
      </c>
      <c r="V79" s="39">
        <f t="shared" si="42"/>
        <v>1000</v>
      </c>
      <c r="W79" s="39">
        <f t="shared" si="43"/>
        <v>1000</v>
      </c>
      <c r="X79" s="33">
        <f t="shared" si="44"/>
        <v>0</v>
      </c>
      <c r="Y79" s="75">
        <f t="shared" si="45"/>
        <v>0</v>
      </c>
      <c r="Z79" s="38">
        <f t="shared" si="46"/>
        <v>0</v>
      </c>
      <c r="AA79" s="66">
        <f t="shared" si="47"/>
        <v>0.75</v>
      </c>
      <c r="AB79" s="75">
        <f t="shared" si="48"/>
        <v>0.75</v>
      </c>
      <c r="AC79" s="66">
        <f t="shared" si="49"/>
        <v>0.75</v>
      </c>
      <c r="AD79" s="40">
        <f t="shared" si="27"/>
        <v>1000</v>
      </c>
      <c r="AE79" s="18">
        <f t="shared" si="27"/>
        <v>1000</v>
      </c>
      <c r="AF79" s="41">
        <f t="shared" si="27"/>
        <v>1000</v>
      </c>
      <c r="AG79" s="42">
        <f t="shared" si="50"/>
        <v>60</v>
      </c>
      <c r="AH79" s="76">
        <f t="shared" si="51"/>
        <v>60</v>
      </c>
      <c r="AI79" s="43">
        <f t="shared" si="52"/>
        <v>60</v>
      </c>
      <c r="AJ79" s="44">
        <f t="shared" si="53"/>
        <v>1</v>
      </c>
      <c r="AK79" s="77">
        <f t="shared" si="54"/>
        <v>1</v>
      </c>
      <c r="AL79" s="45">
        <f t="shared" si="55"/>
        <v>1</v>
      </c>
      <c r="AM79" s="46"/>
      <c r="AN79" s="46"/>
      <c r="AT79" s="91">
        <v>6040</v>
      </c>
      <c r="AU79" s="91">
        <v>604</v>
      </c>
    </row>
    <row r="80" spans="6:47" x14ac:dyDescent="0.25">
      <c r="F80"/>
      <c r="G80"/>
      <c r="H80" s="33">
        <f t="shared" si="29"/>
        <v>338.15</v>
      </c>
      <c r="I80" s="66">
        <f t="shared" si="28"/>
        <v>65</v>
      </c>
      <c r="J80" s="34">
        <f t="shared" si="30"/>
        <v>3.189354164372446E-2</v>
      </c>
      <c r="K80" s="35">
        <f t="shared" si="31"/>
        <v>3.189354164365913E-2</v>
      </c>
      <c r="L80" s="36">
        <f t="shared" si="32"/>
        <v>1982.5151579728372</v>
      </c>
      <c r="M80" s="74">
        <f t="shared" si="33"/>
        <v>2047.8276338935923</v>
      </c>
      <c r="N80" s="37">
        <f t="shared" si="34"/>
        <v>2113.1401098143474</v>
      </c>
      <c r="O80" s="82">
        <f t="shared" si="35"/>
        <v>1982.5151579689068</v>
      </c>
      <c r="P80" s="74">
        <f t="shared" si="36"/>
        <v>2047.8276338893991</v>
      </c>
      <c r="Q80" s="82">
        <f t="shared" si="37"/>
        <v>2113.1401098098818</v>
      </c>
      <c r="R80" s="33">
        <f t="shared" si="38"/>
        <v>0</v>
      </c>
      <c r="S80" s="75">
        <f t="shared" si="39"/>
        <v>0</v>
      </c>
      <c r="T80" s="38">
        <f t="shared" si="40"/>
        <v>0</v>
      </c>
      <c r="U80" s="39">
        <f t="shared" si="41"/>
        <v>1000</v>
      </c>
      <c r="V80" s="39">
        <f t="shared" si="42"/>
        <v>1000</v>
      </c>
      <c r="W80" s="39">
        <f t="shared" si="43"/>
        <v>1000</v>
      </c>
      <c r="X80" s="33">
        <f t="shared" si="44"/>
        <v>0</v>
      </c>
      <c r="Y80" s="75">
        <f t="shared" si="45"/>
        <v>0</v>
      </c>
      <c r="Z80" s="38">
        <f t="shared" si="46"/>
        <v>0</v>
      </c>
      <c r="AA80" s="66">
        <f t="shared" si="47"/>
        <v>0.75</v>
      </c>
      <c r="AB80" s="75">
        <f t="shared" si="48"/>
        <v>0.75</v>
      </c>
      <c r="AC80" s="66">
        <f t="shared" si="49"/>
        <v>0.75</v>
      </c>
      <c r="AD80" s="40">
        <f t="shared" si="27"/>
        <v>1000</v>
      </c>
      <c r="AE80" s="18">
        <f t="shared" si="27"/>
        <v>1000</v>
      </c>
      <c r="AF80" s="41">
        <f t="shared" si="27"/>
        <v>1000</v>
      </c>
      <c r="AG80" s="42">
        <f t="shared" si="50"/>
        <v>60</v>
      </c>
      <c r="AH80" s="76">
        <f t="shared" si="51"/>
        <v>60</v>
      </c>
      <c r="AI80" s="43">
        <f t="shared" si="52"/>
        <v>60</v>
      </c>
      <c r="AJ80" s="44">
        <f t="shared" si="53"/>
        <v>1</v>
      </c>
      <c r="AK80" s="77">
        <f t="shared" si="54"/>
        <v>1</v>
      </c>
      <c r="AL80" s="45">
        <f t="shared" si="55"/>
        <v>1</v>
      </c>
      <c r="AM80" s="46"/>
      <c r="AN80" s="46"/>
      <c r="AT80" s="91">
        <v>6190</v>
      </c>
      <c r="AU80" s="91">
        <v>619</v>
      </c>
    </row>
    <row r="81" spans="6:47" x14ac:dyDescent="0.25">
      <c r="F81"/>
      <c r="G81"/>
      <c r="H81" s="33">
        <f t="shared" si="29"/>
        <v>339.15</v>
      </c>
      <c r="I81" s="66">
        <f t="shared" si="28"/>
        <v>66</v>
      </c>
      <c r="J81" s="34">
        <f t="shared" si="30"/>
        <v>3.2154934791378625E-2</v>
      </c>
      <c r="K81" s="35">
        <f t="shared" si="31"/>
        <v>3.2154934791314982E-2</v>
      </c>
      <c r="L81" s="36">
        <f t="shared" si="32"/>
        <v>1914.0929588461377</v>
      </c>
      <c r="M81" s="74">
        <f t="shared" si="33"/>
        <v>1977.6853007289449</v>
      </c>
      <c r="N81" s="37">
        <f t="shared" si="34"/>
        <v>2041.2776426117521</v>
      </c>
      <c r="O81" s="82">
        <f t="shared" si="35"/>
        <v>1914.092958842474</v>
      </c>
      <c r="P81" s="74">
        <f t="shared" si="36"/>
        <v>1977.6853007250336</v>
      </c>
      <c r="Q81" s="82">
        <f t="shared" si="37"/>
        <v>2041.2776426075852</v>
      </c>
      <c r="R81" s="33">
        <f t="shared" si="38"/>
        <v>0</v>
      </c>
      <c r="S81" s="75">
        <f t="shared" si="39"/>
        <v>0</v>
      </c>
      <c r="T81" s="38">
        <f t="shared" si="40"/>
        <v>0</v>
      </c>
      <c r="U81" s="39">
        <f t="shared" si="41"/>
        <v>1000</v>
      </c>
      <c r="V81" s="39">
        <f t="shared" si="42"/>
        <v>1000</v>
      </c>
      <c r="W81" s="39">
        <f t="shared" si="43"/>
        <v>1000</v>
      </c>
      <c r="X81" s="33">
        <f t="shared" si="44"/>
        <v>0</v>
      </c>
      <c r="Y81" s="75">
        <f t="shared" si="45"/>
        <v>0</v>
      </c>
      <c r="Z81" s="38">
        <f t="shared" si="46"/>
        <v>0</v>
      </c>
      <c r="AA81" s="66">
        <f t="shared" si="47"/>
        <v>0.75</v>
      </c>
      <c r="AB81" s="75">
        <f t="shared" si="48"/>
        <v>0.75</v>
      </c>
      <c r="AC81" s="66">
        <f t="shared" si="49"/>
        <v>0.75</v>
      </c>
      <c r="AD81" s="40">
        <f t="shared" si="27"/>
        <v>1000</v>
      </c>
      <c r="AE81" s="18">
        <f t="shared" si="27"/>
        <v>1000</v>
      </c>
      <c r="AF81" s="41">
        <f t="shared" si="27"/>
        <v>1000</v>
      </c>
      <c r="AG81" s="42">
        <f t="shared" si="50"/>
        <v>60</v>
      </c>
      <c r="AH81" s="76">
        <f t="shared" si="51"/>
        <v>60</v>
      </c>
      <c r="AI81" s="43">
        <f t="shared" si="52"/>
        <v>60</v>
      </c>
      <c r="AJ81" s="44">
        <f t="shared" si="53"/>
        <v>1</v>
      </c>
      <c r="AK81" s="77">
        <f t="shared" si="54"/>
        <v>1</v>
      </c>
      <c r="AL81" s="45">
        <f t="shared" si="55"/>
        <v>1</v>
      </c>
      <c r="AM81" s="46"/>
      <c r="AN81" s="46"/>
      <c r="AT81" s="91">
        <v>6340</v>
      </c>
      <c r="AU81" s="91">
        <v>634</v>
      </c>
    </row>
    <row r="82" spans="6:47" x14ac:dyDescent="0.25">
      <c r="F82"/>
      <c r="G82"/>
      <c r="H82" s="33">
        <f t="shared" si="29"/>
        <v>340.15</v>
      </c>
      <c r="I82" s="66">
        <f t="shared" si="28"/>
        <v>67</v>
      </c>
      <c r="J82" s="34">
        <f t="shared" si="30"/>
        <v>3.2414791010338659E-2</v>
      </c>
      <c r="K82" s="35">
        <f t="shared" si="31"/>
        <v>3.2414791010276778E-2</v>
      </c>
      <c r="L82" s="36">
        <f t="shared" si="32"/>
        <v>1848.4137489786253</v>
      </c>
      <c r="M82" s="74">
        <f t="shared" si="33"/>
        <v>1910.3369210332521</v>
      </c>
      <c r="N82" s="37">
        <f t="shared" si="34"/>
        <v>1972.2600930878789</v>
      </c>
      <c r="O82" s="82">
        <f t="shared" si="35"/>
        <v>1848.4137489752088</v>
      </c>
      <c r="P82" s="74">
        <f t="shared" si="36"/>
        <v>1910.3369210296028</v>
      </c>
      <c r="Q82" s="82">
        <f t="shared" si="37"/>
        <v>1972.2600930839892</v>
      </c>
      <c r="R82" s="33">
        <f t="shared" si="38"/>
        <v>0</v>
      </c>
      <c r="S82" s="75">
        <f t="shared" si="39"/>
        <v>0</v>
      </c>
      <c r="T82" s="38">
        <f t="shared" si="40"/>
        <v>0</v>
      </c>
      <c r="U82" s="39">
        <f t="shared" si="41"/>
        <v>1000</v>
      </c>
      <c r="V82" s="39">
        <f t="shared" si="42"/>
        <v>1000</v>
      </c>
      <c r="W82" s="39">
        <f t="shared" si="43"/>
        <v>1000</v>
      </c>
      <c r="X82" s="33">
        <f t="shared" si="44"/>
        <v>0</v>
      </c>
      <c r="Y82" s="75">
        <f t="shared" si="45"/>
        <v>0</v>
      </c>
      <c r="Z82" s="38">
        <f t="shared" si="46"/>
        <v>0</v>
      </c>
      <c r="AA82" s="66">
        <f t="shared" si="47"/>
        <v>0.75</v>
      </c>
      <c r="AB82" s="75">
        <f t="shared" si="48"/>
        <v>0.75</v>
      </c>
      <c r="AC82" s="66">
        <f t="shared" si="49"/>
        <v>0.75</v>
      </c>
      <c r="AD82" s="40">
        <f t="shared" si="27"/>
        <v>1000</v>
      </c>
      <c r="AE82" s="18">
        <f t="shared" si="27"/>
        <v>1000</v>
      </c>
      <c r="AF82" s="41">
        <f t="shared" si="27"/>
        <v>1000</v>
      </c>
      <c r="AG82" s="42">
        <f t="shared" si="50"/>
        <v>60</v>
      </c>
      <c r="AH82" s="76">
        <f t="shared" si="51"/>
        <v>60</v>
      </c>
      <c r="AI82" s="43">
        <f t="shared" si="52"/>
        <v>60</v>
      </c>
      <c r="AJ82" s="44">
        <f t="shared" si="53"/>
        <v>1</v>
      </c>
      <c r="AK82" s="77">
        <f t="shared" si="54"/>
        <v>1</v>
      </c>
      <c r="AL82" s="45">
        <f t="shared" si="55"/>
        <v>1</v>
      </c>
      <c r="AM82" s="46"/>
      <c r="AN82" s="46"/>
      <c r="AT82" s="91">
        <v>6490</v>
      </c>
      <c r="AU82" s="91">
        <v>649</v>
      </c>
    </row>
    <row r="83" spans="6:47" x14ac:dyDescent="0.25">
      <c r="F83"/>
      <c r="G83"/>
      <c r="H83" s="33">
        <f t="shared" si="29"/>
        <v>341.15</v>
      </c>
      <c r="I83" s="66">
        <f t="shared" si="28"/>
        <v>68</v>
      </c>
      <c r="J83" s="34">
        <f t="shared" si="30"/>
        <v>3.2673123816026189E-2</v>
      </c>
      <c r="K83" s="35">
        <f t="shared" si="31"/>
        <v>3.2673123815966008E-2</v>
      </c>
      <c r="L83" s="36">
        <f t="shared" si="32"/>
        <v>1785.3535117523111</v>
      </c>
      <c r="M83" s="74">
        <f t="shared" si="33"/>
        <v>1845.6568877682653</v>
      </c>
      <c r="N83" s="37">
        <f t="shared" si="34"/>
        <v>1905.9602637842195</v>
      </c>
      <c r="O83" s="82">
        <f t="shared" si="35"/>
        <v>1785.3535117491235</v>
      </c>
      <c r="P83" s="74">
        <f t="shared" si="36"/>
        <v>1845.6568877648588</v>
      </c>
      <c r="Q83" s="82">
        <f t="shared" si="37"/>
        <v>1905.960263780587</v>
      </c>
      <c r="R83" s="33">
        <f t="shared" si="38"/>
        <v>0</v>
      </c>
      <c r="S83" s="75">
        <f t="shared" si="39"/>
        <v>0</v>
      </c>
      <c r="T83" s="38">
        <f t="shared" si="40"/>
        <v>0</v>
      </c>
      <c r="U83" s="39">
        <f t="shared" si="41"/>
        <v>1000</v>
      </c>
      <c r="V83" s="39">
        <f t="shared" si="42"/>
        <v>1000</v>
      </c>
      <c r="W83" s="39">
        <f t="shared" si="43"/>
        <v>1000</v>
      </c>
      <c r="X83" s="33">
        <f t="shared" si="44"/>
        <v>0</v>
      </c>
      <c r="Y83" s="75">
        <f t="shared" si="45"/>
        <v>0</v>
      </c>
      <c r="Z83" s="38">
        <f t="shared" si="46"/>
        <v>0</v>
      </c>
      <c r="AA83" s="66">
        <f t="shared" si="47"/>
        <v>0.75</v>
      </c>
      <c r="AB83" s="75">
        <f t="shared" si="48"/>
        <v>0.75</v>
      </c>
      <c r="AC83" s="66">
        <f t="shared" si="49"/>
        <v>0.75</v>
      </c>
      <c r="AD83" s="40">
        <f t="shared" si="27"/>
        <v>1000</v>
      </c>
      <c r="AE83" s="18">
        <f t="shared" si="27"/>
        <v>1000</v>
      </c>
      <c r="AF83" s="41">
        <f t="shared" si="27"/>
        <v>1000</v>
      </c>
      <c r="AG83" s="42">
        <f t="shared" si="50"/>
        <v>60</v>
      </c>
      <c r="AH83" s="76">
        <f t="shared" si="51"/>
        <v>60</v>
      </c>
      <c r="AI83" s="43">
        <f t="shared" si="52"/>
        <v>60</v>
      </c>
      <c r="AJ83" s="44">
        <f t="shared" si="53"/>
        <v>1</v>
      </c>
      <c r="AK83" s="77">
        <f t="shared" si="54"/>
        <v>1</v>
      </c>
      <c r="AL83" s="45">
        <f t="shared" si="55"/>
        <v>1</v>
      </c>
      <c r="AM83" s="46"/>
      <c r="AN83" s="46"/>
      <c r="AT83" s="91">
        <v>6650</v>
      </c>
      <c r="AU83" s="91">
        <v>665</v>
      </c>
    </row>
    <row r="84" spans="6:47" x14ac:dyDescent="0.25">
      <c r="F84"/>
      <c r="G84"/>
      <c r="H84" s="33">
        <f t="shared" si="29"/>
        <v>342.15</v>
      </c>
      <c r="I84" s="66">
        <f t="shared" si="28"/>
        <v>69</v>
      </c>
      <c r="J84" s="34">
        <f t="shared" si="30"/>
        <v>3.2929946565856988E-2</v>
      </c>
      <c r="K84" s="35">
        <f t="shared" si="31"/>
        <v>3.2929946565798271E-2</v>
      </c>
      <c r="L84" s="36">
        <f t="shared" si="32"/>
        <v>1724.7944353733212</v>
      </c>
      <c r="M84" s="74">
        <f t="shared" si="33"/>
        <v>1783.5258461870869</v>
      </c>
      <c r="N84" s="37">
        <f t="shared" si="34"/>
        <v>1842.2572570008526</v>
      </c>
      <c r="O84" s="82">
        <f t="shared" si="35"/>
        <v>1724.7944353703465</v>
      </c>
      <c r="P84" s="74">
        <f t="shared" si="36"/>
        <v>1783.5258461839062</v>
      </c>
      <c r="Q84" s="82">
        <f t="shared" si="37"/>
        <v>1842.2572569974589</v>
      </c>
      <c r="R84" s="33">
        <f t="shared" si="38"/>
        <v>9.2400279795620167E-7</v>
      </c>
      <c r="S84" s="75">
        <f t="shared" si="39"/>
        <v>0</v>
      </c>
      <c r="T84" s="38">
        <f t="shared" si="40"/>
        <v>0</v>
      </c>
      <c r="U84" s="39">
        <f t="shared" si="41"/>
        <v>69</v>
      </c>
      <c r="V84" s="39">
        <f t="shared" si="42"/>
        <v>1000</v>
      </c>
      <c r="W84" s="39">
        <f t="shared" si="43"/>
        <v>1000</v>
      </c>
      <c r="X84" s="33">
        <f t="shared" si="44"/>
        <v>1.3213240010773685E-2</v>
      </c>
      <c r="Y84" s="75">
        <f t="shared" si="45"/>
        <v>0</v>
      </c>
      <c r="Z84" s="38">
        <f t="shared" si="46"/>
        <v>0</v>
      </c>
      <c r="AA84" s="66">
        <f t="shared" si="47"/>
        <v>0.73678675998922627</v>
      </c>
      <c r="AB84" s="75">
        <f t="shared" si="48"/>
        <v>0.75</v>
      </c>
      <c r="AC84" s="66">
        <f t="shared" si="49"/>
        <v>0.75</v>
      </c>
      <c r="AD84" s="40">
        <f t="shared" si="27"/>
        <v>1000</v>
      </c>
      <c r="AE84" s="18">
        <f t="shared" si="27"/>
        <v>1000</v>
      </c>
      <c r="AF84" s="41">
        <f t="shared" si="27"/>
        <v>1000</v>
      </c>
      <c r="AG84" s="42">
        <f t="shared" si="50"/>
        <v>58.9429407991381</v>
      </c>
      <c r="AH84" s="76">
        <f t="shared" si="51"/>
        <v>60</v>
      </c>
      <c r="AI84" s="43">
        <f t="shared" si="52"/>
        <v>60</v>
      </c>
      <c r="AJ84" s="44">
        <f t="shared" si="53"/>
        <v>0.98238234665230162</v>
      </c>
      <c r="AK84" s="77">
        <f t="shared" si="54"/>
        <v>1</v>
      </c>
      <c r="AL84" s="45">
        <f t="shared" si="55"/>
        <v>1</v>
      </c>
      <c r="AM84" s="46"/>
      <c r="AN84" s="46"/>
      <c r="AT84" s="91">
        <v>6810</v>
      </c>
      <c r="AU84" s="91">
        <v>681</v>
      </c>
    </row>
    <row r="85" spans="6:47" x14ac:dyDescent="0.25">
      <c r="F85"/>
      <c r="G85"/>
      <c r="H85" s="33">
        <f t="shared" si="29"/>
        <v>343.15</v>
      </c>
      <c r="I85" s="66">
        <f t="shared" si="28"/>
        <v>70</v>
      </c>
      <c r="J85" s="34">
        <f t="shared" si="30"/>
        <v>3.3185272461543354E-2</v>
      </c>
      <c r="K85" s="35">
        <f t="shared" si="31"/>
        <v>3.3185272461486046E-2</v>
      </c>
      <c r="L85" s="36">
        <f t="shared" si="32"/>
        <v>1666.624573926395</v>
      </c>
      <c r="M85" s="74">
        <f t="shared" si="33"/>
        <v>1723.8303538979781</v>
      </c>
      <c r="N85" s="37">
        <f t="shared" si="34"/>
        <v>1781.0361338695611</v>
      </c>
      <c r="O85" s="82">
        <f t="shared" si="35"/>
        <v>1666.6245739236176</v>
      </c>
      <c r="P85" s="74">
        <f t="shared" si="36"/>
        <v>1723.8303538950065</v>
      </c>
      <c r="Q85" s="82">
        <f t="shared" si="37"/>
        <v>1781.036133866389</v>
      </c>
      <c r="R85" s="33">
        <f t="shared" si="38"/>
        <v>3.1198008197815711E-6</v>
      </c>
      <c r="S85" s="75">
        <f t="shared" si="39"/>
        <v>9.5966780995994891E-7</v>
      </c>
      <c r="T85" s="38">
        <f t="shared" si="40"/>
        <v>0</v>
      </c>
      <c r="U85" s="39">
        <f t="shared" si="41"/>
        <v>70</v>
      </c>
      <c r="V85" s="39">
        <f t="shared" si="42"/>
        <v>70</v>
      </c>
      <c r="W85" s="39">
        <f t="shared" si="43"/>
        <v>1000</v>
      </c>
      <c r="X85" s="33">
        <f t="shared" si="44"/>
        <v>4.4613151722876471E-2</v>
      </c>
      <c r="Y85" s="75">
        <f t="shared" si="45"/>
        <v>1.3723249682427269E-2</v>
      </c>
      <c r="Z85" s="38">
        <f t="shared" si="46"/>
        <v>0</v>
      </c>
      <c r="AA85" s="66">
        <f t="shared" si="47"/>
        <v>0.7053868482771235</v>
      </c>
      <c r="AB85" s="75">
        <f t="shared" si="48"/>
        <v>0.73627675031757278</v>
      </c>
      <c r="AC85" s="66">
        <f t="shared" si="49"/>
        <v>0.75</v>
      </c>
      <c r="AD85" s="40">
        <f t="shared" si="27"/>
        <v>1000</v>
      </c>
      <c r="AE85" s="18">
        <f t="shared" si="27"/>
        <v>1000</v>
      </c>
      <c r="AF85" s="41">
        <f t="shared" si="27"/>
        <v>1000</v>
      </c>
      <c r="AG85" s="42">
        <f t="shared" si="50"/>
        <v>56.43094786216988</v>
      </c>
      <c r="AH85" s="76">
        <f t="shared" si="51"/>
        <v>58.902140025405821</v>
      </c>
      <c r="AI85" s="43">
        <f t="shared" si="52"/>
        <v>60</v>
      </c>
      <c r="AJ85" s="44">
        <f t="shared" si="53"/>
        <v>0.94051579770283134</v>
      </c>
      <c r="AK85" s="77">
        <f t="shared" si="54"/>
        <v>0.98170233375676363</v>
      </c>
      <c r="AL85" s="45">
        <f t="shared" si="55"/>
        <v>1</v>
      </c>
      <c r="AM85" s="46"/>
      <c r="AN85" s="46"/>
      <c r="AT85" s="91">
        <v>6980</v>
      </c>
      <c r="AU85" s="91">
        <v>698</v>
      </c>
    </row>
    <row r="86" spans="6:47" x14ac:dyDescent="0.25">
      <c r="F86"/>
      <c r="G86"/>
      <c r="H86" s="33">
        <f t="shared" si="29"/>
        <v>344.15</v>
      </c>
      <c r="I86" s="66">
        <f t="shared" si="28"/>
        <v>71</v>
      </c>
      <c r="J86" s="34">
        <f t="shared" si="30"/>
        <v>3.343911455135621E-2</v>
      </c>
      <c r="K86" s="35">
        <f t="shared" si="31"/>
        <v>3.3439114551300525E-2</v>
      </c>
      <c r="L86" s="36">
        <f t="shared" si="32"/>
        <v>1610.7375284409698</v>
      </c>
      <c r="M86" s="74">
        <f t="shared" si="33"/>
        <v>1666.462560910813</v>
      </c>
      <c r="N86" s="37">
        <f t="shared" si="34"/>
        <v>1722.1875933806562</v>
      </c>
      <c r="O86" s="82">
        <f t="shared" si="35"/>
        <v>1610.7375284383754</v>
      </c>
      <c r="P86" s="74">
        <f t="shared" si="36"/>
        <v>1666.4625609080358</v>
      </c>
      <c r="Q86" s="82">
        <f t="shared" si="37"/>
        <v>1722.1875933776903</v>
      </c>
      <c r="R86" s="33">
        <f t="shared" si="38"/>
        <v>5.3169292008021122E-6</v>
      </c>
      <c r="S86" s="75">
        <f t="shared" si="39"/>
        <v>3.1260436466378606E-6</v>
      </c>
      <c r="T86" s="38">
        <f t="shared" si="40"/>
        <v>1.020495088413942E-6</v>
      </c>
      <c r="U86" s="39">
        <f t="shared" si="41"/>
        <v>71</v>
      </c>
      <c r="V86" s="39">
        <f t="shared" si="42"/>
        <v>71</v>
      </c>
      <c r="W86" s="39">
        <f t="shared" si="43"/>
        <v>71</v>
      </c>
      <c r="X86" s="33">
        <f t="shared" si="44"/>
        <v>7.6032087571470217E-2</v>
      </c>
      <c r="Y86" s="75">
        <f t="shared" si="45"/>
        <v>4.470242414692141E-2</v>
      </c>
      <c r="Z86" s="38">
        <f t="shared" si="46"/>
        <v>1.4593079764319372E-2</v>
      </c>
      <c r="AA86" s="66">
        <f t="shared" si="47"/>
        <v>0.67396791242852983</v>
      </c>
      <c r="AB86" s="75">
        <f t="shared" si="48"/>
        <v>0.70529757585307862</v>
      </c>
      <c r="AC86" s="66">
        <f t="shared" si="49"/>
        <v>0.73540692023568066</v>
      </c>
      <c r="AD86" s="40">
        <f t="shared" si="27"/>
        <v>1000</v>
      </c>
      <c r="AE86" s="18">
        <f t="shared" si="27"/>
        <v>1000</v>
      </c>
      <c r="AF86" s="41">
        <f t="shared" si="27"/>
        <v>1000</v>
      </c>
      <c r="AG86" s="42">
        <f t="shared" si="50"/>
        <v>53.917432994282386</v>
      </c>
      <c r="AH86" s="76">
        <f t="shared" si="51"/>
        <v>56.423806068246286</v>
      </c>
      <c r="AI86" s="43">
        <f t="shared" si="52"/>
        <v>58.832553618854455</v>
      </c>
      <c r="AJ86" s="44">
        <f t="shared" si="53"/>
        <v>0.89862388323803977</v>
      </c>
      <c r="AK86" s="77">
        <f t="shared" si="54"/>
        <v>0.94039676780410475</v>
      </c>
      <c r="AL86" s="45">
        <f t="shared" si="55"/>
        <v>0.98054256031424092</v>
      </c>
      <c r="AM86" s="46"/>
      <c r="AN86" s="46"/>
      <c r="AT86" s="91">
        <v>7150</v>
      </c>
      <c r="AU86" s="91">
        <v>715</v>
      </c>
    </row>
    <row r="87" spans="6:47" x14ac:dyDescent="0.25">
      <c r="F87"/>
      <c r="G87"/>
      <c r="H87" s="33">
        <f t="shared" si="29"/>
        <v>345.15</v>
      </c>
      <c r="I87" s="66">
        <f t="shared" si="28"/>
        <v>72</v>
      </c>
      <c r="J87" s="34">
        <f t="shared" si="30"/>
        <v>3.3691485732347898E-2</v>
      </c>
      <c r="K87" s="35">
        <f t="shared" si="31"/>
        <v>3.3691485732293608E-2</v>
      </c>
      <c r="L87" s="36">
        <f t="shared" si="32"/>
        <v>1557.0321467019844</v>
      </c>
      <c r="M87" s="74">
        <f t="shared" si="33"/>
        <v>1611.3199084063035</v>
      </c>
      <c r="N87" s="37">
        <f t="shared" si="34"/>
        <v>1665.6076701106226</v>
      </c>
      <c r="O87" s="82">
        <f t="shared" si="35"/>
        <v>1557.0321466995601</v>
      </c>
      <c r="P87" s="74">
        <f t="shared" si="36"/>
        <v>1611.3199084037074</v>
      </c>
      <c r="Q87" s="82">
        <f t="shared" si="37"/>
        <v>1665.6076701078484</v>
      </c>
      <c r="R87" s="33">
        <f t="shared" si="38"/>
        <v>7.5141105530759893E-6</v>
      </c>
      <c r="S87" s="75">
        <f t="shared" si="39"/>
        <v>5.2935732947999289E-6</v>
      </c>
      <c r="T87" s="38">
        <f t="shared" si="40"/>
        <v>3.158996988297626E-6</v>
      </c>
      <c r="U87" s="39">
        <f t="shared" si="41"/>
        <v>72</v>
      </c>
      <c r="V87" s="39">
        <f t="shared" si="42"/>
        <v>72</v>
      </c>
      <c r="W87" s="39">
        <f t="shared" si="43"/>
        <v>72</v>
      </c>
      <c r="X87" s="33">
        <f t="shared" si="44"/>
        <v>0.10745178090898666</v>
      </c>
      <c r="Y87" s="75">
        <f t="shared" si="45"/>
        <v>7.569809811563899E-2</v>
      </c>
      <c r="Z87" s="38">
        <f t="shared" si="46"/>
        <v>4.5173656932656056E-2</v>
      </c>
      <c r="AA87" s="66">
        <f t="shared" si="47"/>
        <v>0.64254821909101334</v>
      </c>
      <c r="AB87" s="75">
        <f t="shared" si="48"/>
        <v>0.67430190188436101</v>
      </c>
      <c r="AC87" s="66">
        <f t="shared" si="49"/>
        <v>0.70482634306734393</v>
      </c>
      <c r="AD87" s="40">
        <f t="shared" si="27"/>
        <v>1000</v>
      </c>
      <c r="AE87" s="18">
        <f t="shared" si="27"/>
        <v>1000</v>
      </c>
      <c r="AF87" s="41">
        <f t="shared" si="27"/>
        <v>1000</v>
      </c>
      <c r="AG87" s="42">
        <f t="shared" si="50"/>
        <v>51.403857527281069</v>
      </c>
      <c r="AH87" s="76">
        <f t="shared" si="51"/>
        <v>53.944152150748877</v>
      </c>
      <c r="AI87" s="43">
        <f t="shared" si="52"/>
        <v>56.386107445387516</v>
      </c>
      <c r="AJ87" s="44">
        <f t="shared" si="53"/>
        <v>0.85673095878801786</v>
      </c>
      <c r="AK87" s="77">
        <f t="shared" si="54"/>
        <v>0.89906920251248124</v>
      </c>
      <c r="AL87" s="45">
        <f t="shared" si="55"/>
        <v>0.93976845742312531</v>
      </c>
      <c r="AM87" s="46"/>
      <c r="AN87" s="46"/>
      <c r="AT87" s="91">
        <v>7320</v>
      </c>
      <c r="AU87" s="91">
        <v>732</v>
      </c>
    </row>
    <row r="88" spans="6:47" x14ac:dyDescent="0.25">
      <c r="F88"/>
      <c r="G88"/>
      <c r="H88" s="33">
        <f t="shared" si="29"/>
        <v>346.15</v>
      </c>
      <c r="I88" s="66">
        <f t="shared" si="28"/>
        <v>73</v>
      </c>
      <c r="J88" s="34">
        <f t="shared" si="30"/>
        <v>3.3942398752536497E-2</v>
      </c>
      <c r="K88" s="35">
        <f t="shared" si="31"/>
        <v>3.3942398752483706E-2</v>
      </c>
      <c r="L88" s="36">
        <f t="shared" si="32"/>
        <v>1505.4122406239323</v>
      </c>
      <c r="M88" s="74">
        <f t="shared" si="33"/>
        <v>1558.3048450527215</v>
      </c>
      <c r="N88" s="37">
        <f t="shared" si="34"/>
        <v>1611.1974494815106</v>
      </c>
      <c r="O88" s="82">
        <f t="shared" si="35"/>
        <v>1505.4122406216661</v>
      </c>
      <c r="P88" s="74">
        <f t="shared" si="36"/>
        <v>1558.3048450502934</v>
      </c>
      <c r="Q88" s="82">
        <f t="shared" si="37"/>
        <v>1611.1974494789149</v>
      </c>
      <c r="R88" s="33">
        <f t="shared" si="38"/>
        <v>9.7100821158656838E-6</v>
      </c>
      <c r="S88" s="75">
        <f t="shared" si="39"/>
        <v>7.461030120194191E-6</v>
      </c>
      <c r="T88" s="38">
        <f t="shared" si="40"/>
        <v>5.2984835956665659E-6</v>
      </c>
      <c r="U88" s="39">
        <f t="shared" si="41"/>
        <v>73</v>
      </c>
      <c r="V88" s="39">
        <f t="shared" si="42"/>
        <v>73</v>
      </c>
      <c r="W88" s="39">
        <f t="shared" si="43"/>
        <v>73</v>
      </c>
      <c r="X88" s="33">
        <f t="shared" si="44"/>
        <v>0.13885417425687929</v>
      </c>
      <c r="Y88" s="75">
        <f t="shared" si="45"/>
        <v>0.10669273071877694</v>
      </c>
      <c r="Z88" s="38">
        <f t="shared" si="46"/>
        <v>7.5768315418031904E-2</v>
      </c>
      <c r="AA88" s="66">
        <f t="shared" si="47"/>
        <v>0.61114582574312071</v>
      </c>
      <c r="AB88" s="75">
        <f t="shared" si="48"/>
        <v>0.64330726928122306</v>
      </c>
      <c r="AC88" s="66">
        <f t="shared" si="49"/>
        <v>0.67423168458196814</v>
      </c>
      <c r="AD88" s="40">
        <f t="shared" si="27"/>
        <v>1000</v>
      </c>
      <c r="AE88" s="18">
        <f t="shared" si="27"/>
        <v>1000</v>
      </c>
      <c r="AF88" s="41">
        <f t="shared" si="27"/>
        <v>1000</v>
      </c>
      <c r="AG88" s="42">
        <f t="shared" si="50"/>
        <v>48.891666059449655</v>
      </c>
      <c r="AH88" s="76">
        <f t="shared" si="51"/>
        <v>51.464581542497847</v>
      </c>
      <c r="AI88" s="43">
        <f t="shared" si="52"/>
        <v>53.938534766557453</v>
      </c>
      <c r="AJ88" s="44">
        <f t="shared" si="53"/>
        <v>0.81486110099082754</v>
      </c>
      <c r="AK88" s="77">
        <f t="shared" si="54"/>
        <v>0.85774302570829741</v>
      </c>
      <c r="AL88" s="45">
        <f t="shared" si="55"/>
        <v>0.89897557944262418</v>
      </c>
      <c r="AM88" s="46"/>
      <c r="AN88" s="46"/>
      <c r="AT88" s="91">
        <v>7500</v>
      </c>
      <c r="AU88" s="91">
        <v>750</v>
      </c>
    </row>
    <row r="89" spans="6:47" x14ac:dyDescent="0.25">
      <c r="F89"/>
      <c r="G89"/>
      <c r="H89" s="33">
        <f t="shared" si="29"/>
        <v>347.15</v>
      </c>
      <c r="I89" s="66">
        <f t="shared" si="28"/>
        <v>74</v>
      </c>
      <c r="J89" s="34">
        <f t="shared" si="30"/>
        <v>3.419186621305241E-2</v>
      </c>
      <c r="K89" s="35">
        <f t="shared" si="31"/>
        <v>3.4191866213000903E-2</v>
      </c>
      <c r="L89" s="36">
        <f t="shared" si="32"/>
        <v>1455.7863200861209</v>
      </c>
      <c r="M89" s="74">
        <f t="shared" si="33"/>
        <v>1507.3245597735461</v>
      </c>
      <c r="N89" s="37">
        <f t="shared" si="34"/>
        <v>1558.8627994609712</v>
      </c>
      <c r="O89" s="82">
        <f t="shared" si="35"/>
        <v>1455.7863200840015</v>
      </c>
      <c r="P89" s="74">
        <f t="shared" si="36"/>
        <v>1507.3245597712739</v>
      </c>
      <c r="Q89" s="82">
        <f t="shared" si="37"/>
        <v>1558.8627994585413</v>
      </c>
      <c r="R89" s="33">
        <f t="shared" si="38"/>
        <v>1.1903598425632601E-5</v>
      </c>
      <c r="S89" s="75">
        <f t="shared" si="39"/>
        <v>9.6272017787051653E-6</v>
      </c>
      <c r="T89" s="38">
        <f t="shared" si="40"/>
        <v>7.437775304270574E-6</v>
      </c>
      <c r="U89" s="39">
        <f t="shared" si="41"/>
        <v>74</v>
      </c>
      <c r="V89" s="39">
        <f t="shared" si="42"/>
        <v>74</v>
      </c>
      <c r="W89" s="39">
        <f t="shared" si="43"/>
        <v>74</v>
      </c>
      <c r="X89" s="33">
        <f t="shared" si="44"/>
        <v>0.17022145748654621</v>
      </c>
      <c r="Y89" s="75">
        <f t="shared" si="45"/>
        <v>0.13766898543548386</v>
      </c>
      <c r="Z89" s="38">
        <f t="shared" si="46"/>
        <v>0.10636018685106921</v>
      </c>
      <c r="AA89" s="66">
        <f t="shared" si="47"/>
        <v>0.57977854251345384</v>
      </c>
      <c r="AB89" s="75">
        <f t="shared" si="48"/>
        <v>0.61233101456451611</v>
      </c>
      <c r="AC89" s="66">
        <f t="shared" si="49"/>
        <v>0.64363981314893082</v>
      </c>
      <c r="AD89" s="40">
        <f t="shared" si="27"/>
        <v>1000</v>
      </c>
      <c r="AE89" s="18">
        <f t="shared" si="27"/>
        <v>1000</v>
      </c>
      <c r="AF89" s="41">
        <f t="shared" si="27"/>
        <v>1000</v>
      </c>
      <c r="AG89" s="42">
        <f t="shared" si="50"/>
        <v>46.382283401076307</v>
      </c>
      <c r="AH89" s="76">
        <f t="shared" si="51"/>
        <v>48.986481165161294</v>
      </c>
      <c r="AI89" s="43">
        <f t="shared" si="52"/>
        <v>51.491185051914464</v>
      </c>
      <c r="AJ89" s="44">
        <f t="shared" si="53"/>
        <v>0.77303805668460512</v>
      </c>
      <c r="AK89" s="77">
        <f t="shared" si="54"/>
        <v>0.81644135275268825</v>
      </c>
      <c r="AL89" s="45">
        <f t="shared" si="55"/>
        <v>0.85818641753190772</v>
      </c>
      <c r="AM89" s="46"/>
      <c r="AN89" s="46"/>
      <c r="AT89" s="91">
        <v>7680</v>
      </c>
      <c r="AU89" s="91">
        <v>768</v>
      </c>
    </row>
    <row r="90" spans="6:47" x14ac:dyDescent="0.25">
      <c r="F90"/>
      <c r="G90"/>
      <c r="H90" s="33">
        <f t="shared" si="29"/>
        <v>348.15</v>
      </c>
      <c r="I90" s="66">
        <f t="shared" si="28"/>
        <v>75</v>
      </c>
      <c r="J90" s="34">
        <f t="shared" si="30"/>
        <v>3.4439900570247824E-2</v>
      </c>
      <c r="K90" s="35">
        <f t="shared" si="31"/>
        <v>3.4439900570197607E-2</v>
      </c>
      <c r="L90" s="36">
        <f t="shared" si="32"/>
        <v>1408.0673422007367</v>
      </c>
      <c r="M90" s="74">
        <f t="shared" si="33"/>
        <v>1458.2907299424694</v>
      </c>
      <c r="N90" s="37">
        <f t="shared" si="34"/>
        <v>1508.5141176842021</v>
      </c>
      <c r="O90" s="82">
        <f t="shared" si="35"/>
        <v>1408.067342198754</v>
      </c>
      <c r="P90" s="74">
        <f t="shared" si="36"/>
        <v>1458.2907299403428</v>
      </c>
      <c r="Q90" s="82">
        <f t="shared" si="37"/>
        <v>1508.5141176819266</v>
      </c>
      <c r="R90" s="33">
        <f t="shared" si="38"/>
        <v>1.4093433869196091E-5</v>
      </c>
      <c r="S90" s="75">
        <f t="shared" si="39"/>
        <v>1.179089270268215E-5</v>
      </c>
      <c r="T90" s="38">
        <f t="shared" si="40"/>
        <v>9.5757064755240563E-6</v>
      </c>
      <c r="U90" s="39">
        <f t="shared" si="41"/>
        <v>75</v>
      </c>
      <c r="V90" s="39">
        <f t="shared" si="42"/>
        <v>75</v>
      </c>
      <c r="W90" s="39">
        <f t="shared" si="43"/>
        <v>75</v>
      </c>
      <c r="X90" s="33">
        <f t="shared" si="44"/>
        <v>0.20153610432950411</v>
      </c>
      <c r="Y90" s="75">
        <f t="shared" si="45"/>
        <v>0.16860976564835475</v>
      </c>
      <c r="Z90" s="38">
        <f t="shared" si="46"/>
        <v>0.13693260259999401</v>
      </c>
      <c r="AA90" s="66">
        <f t="shared" si="47"/>
        <v>0.54846389567049592</v>
      </c>
      <c r="AB90" s="75">
        <f t="shared" si="48"/>
        <v>0.58139023435164527</v>
      </c>
      <c r="AC90" s="66">
        <f t="shared" si="49"/>
        <v>0.61306739740000604</v>
      </c>
      <c r="AD90" s="40">
        <f t="shared" si="27"/>
        <v>1000</v>
      </c>
      <c r="AE90" s="18">
        <f t="shared" si="27"/>
        <v>1000</v>
      </c>
      <c r="AF90" s="41">
        <f t="shared" si="27"/>
        <v>1000</v>
      </c>
      <c r="AG90" s="42">
        <f t="shared" si="50"/>
        <v>43.877111653639673</v>
      </c>
      <c r="AH90" s="76">
        <f t="shared" si="51"/>
        <v>46.511218748131625</v>
      </c>
      <c r="AI90" s="43">
        <f t="shared" si="52"/>
        <v>49.04539179200048</v>
      </c>
      <c r="AJ90" s="44">
        <f t="shared" si="53"/>
        <v>0.73128519422732785</v>
      </c>
      <c r="AK90" s="77">
        <f t="shared" si="54"/>
        <v>0.77518697913552714</v>
      </c>
      <c r="AL90" s="45">
        <f t="shared" si="55"/>
        <v>0.81742319653334128</v>
      </c>
      <c r="AM90" s="46"/>
      <c r="AN90" s="46"/>
      <c r="AT90" s="91">
        <v>7870</v>
      </c>
      <c r="AU90" s="91">
        <v>787</v>
      </c>
    </row>
    <row r="91" spans="6:47" x14ac:dyDescent="0.25">
      <c r="F91"/>
      <c r="G91"/>
      <c r="H91" s="33">
        <f t="shared" si="29"/>
        <v>349.15</v>
      </c>
      <c r="I91" s="66">
        <f t="shared" si="28"/>
        <v>76</v>
      </c>
      <c r="J91" s="34">
        <f t="shared" si="30"/>
        <v>3.4686514137770061E-2</v>
      </c>
      <c r="K91" s="35">
        <f t="shared" si="31"/>
        <v>3.4686514137721079E-2</v>
      </c>
      <c r="L91" s="36">
        <f t="shared" si="32"/>
        <v>1362.1724750537567</v>
      </c>
      <c r="M91" s="74">
        <f t="shared" si="33"/>
        <v>1411.1192840500382</v>
      </c>
      <c r="N91" s="37">
        <f t="shared" si="34"/>
        <v>1460.0660930463198</v>
      </c>
      <c r="O91" s="82">
        <f t="shared" si="35"/>
        <v>1362.1724750519013</v>
      </c>
      <c r="P91" s="74">
        <f t="shared" si="36"/>
        <v>1411.1192840480471</v>
      </c>
      <c r="Q91" s="82">
        <f t="shared" si="37"/>
        <v>1460.0660930441882</v>
      </c>
      <c r="R91" s="33">
        <f t="shared" si="38"/>
        <v>1.6278385110731237E-5</v>
      </c>
      <c r="S91" s="75">
        <f t="shared" si="39"/>
        <v>1.3950926477521016E-5</v>
      </c>
      <c r="T91" s="38">
        <f t="shared" si="40"/>
        <v>1.1711127759433158E-5</v>
      </c>
      <c r="U91" s="39">
        <f t="shared" si="41"/>
        <v>76</v>
      </c>
      <c r="V91" s="39">
        <f t="shared" si="42"/>
        <v>76</v>
      </c>
      <c r="W91" s="39">
        <f t="shared" si="43"/>
        <v>76</v>
      </c>
      <c r="X91" s="33">
        <f t="shared" si="44"/>
        <v>0.2327809070834567</v>
      </c>
      <c r="Y91" s="75">
        <f t="shared" si="45"/>
        <v>0.19949824862855053</v>
      </c>
      <c r="Z91" s="38">
        <f t="shared" si="46"/>
        <v>0.16746912695989419</v>
      </c>
      <c r="AA91" s="66">
        <f t="shared" si="47"/>
        <v>0.51721909291654333</v>
      </c>
      <c r="AB91" s="75">
        <f t="shared" si="48"/>
        <v>0.55050175137144941</v>
      </c>
      <c r="AC91" s="66">
        <f t="shared" si="49"/>
        <v>0.58253087304010576</v>
      </c>
      <c r="AD91" s="40">
        <f t="shared" si="27"/>
        <v>1000</v>
      </c>
      <c r="AE91" s="18">
        <f t="shared" si="27"/>
        <v>1000</v>
      </c>
      <c r="AF91" s="41">
        <f t="shared" si="27"/>
        <v>1000</v>
      </c>
      <c r="AG91" s="42">
        <f t="shared" si="50"/>
        <v>41.377527433323465</v>
      </c>
      <c r="AH91" s="76">
        <f t="shared" si="51"/>
        <v>44.040140109715956</v>
      </c>
      <c r="AI91" s="43">
        <f t="shared" si="52"/>
        <v>46.602469843208461</v>
      </c>
      <c r="AJ91" s="44">
        <f t="shared" si="53"/>
        <v>0.6896254572220577</v>
      </c>
      <c r="AK91" s="77">
        <f t="shared" si="54"/>
        <v>0.73400233516193258</v>
      </c>
      <c r="AL91" s="45">
        <f t="shared" si="55"/>
        <v>0.77670783072014105</v>
      </c>
      <c r="AM91" s="46"/>
      <c r="AN91" s="46"/>
      <c r="AT91" s="91">
        <v>8060.0000000000009</v>
      </c>
      <c r="AU91" s="91">
        <v>806.00000000000011</v>
      </c>
    </row>
    <row r="92" spans="6:47" x14ac:dyDescent="0.25">
      <c r="F92"/>
      <c r="G92"/>
      <c r="H92" s="33">
        <f t="shared" si="29"/>
        <v>350.15</v>
      </c>
      <c r="I92" s="66">
        <f t="shared" si="28"/>
        <v>77</v>
      </c>
      <c r="J92" s="34">
        <f t="shared" si="30"/>
        <v>3.4931719088599322E-2</v>
      </c>
      <c r="K92" s="35">
        <f t="shared" si="31"/>
        <v>3.4931719088551687E-2</v>
      </c>
      <c r="L92" s="36">
        <f t="shared" si="32"/>
        <v>1318.0228750224692</v>
      </c>
      <c r="M92" s="74">
        <f t="shared" si="33"/>
        <v>1365.7301779494212</v>
      </c>
      <c r="N92" s="37">
        <f t="shared" si="34"/>
        <v>1413.4374808763732</v>
      </c>
      <c r="O92" s="82">
        <f t="shared" si="35"/>
        <v>1318.022875020732</v>
      </c>
      <c r="P92" s="74">
        <f t="shared" si="36"/>
        <v>1365.7301779475561</v>
      </c>
      <c r="Q92" s="82">
        <f t="shared" si="37"/>
        <v>1413.4374808743755</v>
      </c>
      <c r="R92" s="33">
        <f t="shared" si="38"/>
        <v>1.8457273384370903E-5</v>
      </c>
      <c r="S92" s="75">
        <f t="shared" si="39"/>
        <v>1.6106148100141733E-5</v>
      </c>
      <c r="T92" s="38">
        <f t="shared" si="40"/>
        <v>1.3842908312225139E-5</v>
      </c>
      <c r="U92" s="39">
        <f t="shared" si="41"/>
        <v>77</v>
      </c>
      <c r="V92" s="39">
        <f t="shared" si="42"/>
        <v>77</v>
      </c>
      <c r="W92" s="39">
        <f t="shared" si="43"/>
        <v>77</v>
      </c>
      <c r="X92" s="33">
        <f t="shared" si="44"/>
        <v>0.26393900939650394</v>
      </c>
      <c r="Y92" s="75">
        <f t="shared" si="45"/>
        <v>0.23031791783202682</v>
      </c>
      <c r="Z92" s="38">
        <f t="shared" si="46"/>
        <v>0.19795358886481951</v>
      </c>
      <c r="AA92" s="66">
        <f t="shared" si="47"/>
        <v>0.48606099060349606</v>
      </c>
      <c r="AB92" s="75">
        <f t="shared" si="48"/>
        <v>0.51968208216797318</v>
      </c>
      <c r="AC92" s="66">
        <f t="shared" si="49"/>
        <v>0.55204641113518049</v>
      </c>
      <c r="AD92" s="40">
        <f t="shared" si="27"/>
        <v>1000</v>
      </c>
      <c r="AE92" s="18">
        <f t="shared" si="27"/>
        <v>1000</v>
      </c>
      <c r="AF92" s="41">
        <f t="shared" si="27"/>
        <v>1000</v>
      </c>
      <c r="AG92" s="42">
        <f t="shared" si="50"/>
        <v>38.884879248279681</v>
      </c>
      <c r="AH92" s="76">
        <f t="shared" si="51"/>
        <v>41.574566573437856</v>
      </c>
      <c r="AI92" s="43">
        <f t="shared" si="52"/>
        <v>44.163712890814438</v>
      </c>
      <c r="AJ92" s="44">
        <f t="shared" si="53"/>
        <v>0.6480813208046613</v>
      </c>
      <c r="AK92" s="77">
        <f t="shared" si="54"/>
        <v>0.69290944289063094</v>
      </c>
      <c r="AL92" s="45">
        <f t="shared" si="55"/>
        <v>0.73606188151357399</v>
      </c>
      <c r="AM92" s="46"/>
      <c r="AN92" s="46"/>
      <c r="AT92" s="91">
        <v>8250</v>
      </c>
      <c r="AU92" s="91">
        <v>825</v>
      </c>
    </row>
    <row r="93" spans="6:47" x14ac:dyDescent="0.25">
      <c r="F93"/>
      <c r="G93"/>
      <c r="H93" s="33">
        <f t="shared" si="29"/>
        <v>351.15</v>
      </c>
      <c r="I93" s="66">
        <f t="shared" si="28"/>
        <v>78</v>
      </c>
      <c r="J93" s="34">
        <f t="shared" si="30"/>
        <v>3.5175527457051659E-2</v>
      </c>
      <c r="K93" s="35">
        <f t="shared" si="31"/>
        <v>3.5175527457005147E-2</v>
      </c>
      <c r="L93" s="36">
        <f t="shared" si="32"/>
        <v>1275.5434768324292</v>
      </c>
      <c r="M93" s="74">
        <f t="shared" si="33"/>
        <v>1322.0471838473702</v>
      </c>
      <c r="N93" s="37">
        <f t="shared" si="34"/>
        <v>1368.5508908623112</v>
      </c>
      <c r="O93" s="82">
        <f t="shared" si="35"/>
        <v>1275.5434768308023</v>
      </c>
      <c r="P93" s="74">
        <f t="shared" si="36"/>
        <v>1322.0471838456224</v>
      </c>
      <c r="Q93" s="82">
        <f t="shared" si="37"/>
        <v>1368.5508908604384</v>
      </c>
      <c r="R93" s="33">
        <f t="shared" si="38"/>
        <v>2.0628946645305689E-5</v>
      </c>
      <c r="S93" s="75">
        <f t="shared" si="39"/>
        <v>1.8255426112002868E-5</v>
      </c>
      <c r="T93" s="38">
        <f t="shared" si="40"/>
        <v>1.5969937903172118E-5</v>
      </c>
      <c r="U93" s="39">
        <f t="shared" si="41"/>
        <v>78</v>
      </c>
      <c r="V93" s="39">
        <f t="shared" si="42"/>
        <v>78</v>
      </c>
      <c r="W93" s="39">
        <f t="shared" si="43"/>
        <v>78</v>
      </c>
      <c r="X93" s="33">
        <f t="shared" si="44"/>
        <v>0.29499393702787136</v>
      </c>
      <c r="Y93" s="75">
        <f t="shared" si="45"/>
        <v>0.26105259340164105</v>
      </c>
      <c r="Z93" s="38">
        <f t="shared" si="46"/>
        <v>0.22837011201536131</v>
      </c>
      <c r="AA93" s="66">
        <f t="shared" si="47"/>
        <v>0.45500606297212864</v>
      </c>
      <c r="AB93" s="75">
        <f t="shared" si="48"/>
        <v>0.48894740659835895</v>
      </c>
      <c r="AC93" s="66">
        <f t="shared" si="49"/>
        <v>0.52162988798463872</v>
      </c>
      <c r="AD93" s="40">
        <f t="shared" si="27"/>
        <v>1000</v>
      </c>
      <c r="AE93" s="18">
        <f t="shared" si="27"/>
        <v>1000</v>
      </c>
      <c r="AF93" s="41">
        <f t="shared" si="27"/>
        <v>1000</v>
      </c>
      <c r="AG93" s="42">
        <f t="shared" si="50"/>
        <v>36.400485037770295</v>
      </c>
      <c r="AH93" s="76">
        <f t="shared" si="51"/>
        <v>39.11579252786872</v>
      </c>
      <c r="AI93" s="43">
        <f t="shared" si="52"/>
        <v>41.730391038771096</v>
      </c>
      <c r="AJ93" s="44">
        <f t="shared" si="53"/>
        <v>0.60667475062950493</v>
      </c>
      <c r="AK93" s="77">
        <f t="shared" si="54"/>
        <v>0.65192987546447867</v>
      </c>
      <c r="AL93" s="45">
        <f t="shared" si="55"/>
        <v>0.69550651731285162</v>
      </c>
      <c r="AM93" s="46"/>
      <c r="AN93" s="46"/>
      <c r="AT93" s="91">
        <v>8450</v>
      </c>
      <c r="AU93" s="91">
        <v>845</v>
      </c>
    </row>
    <row r="94" spans="6:47" x14ac:dyDescent="0.25">
      <c r="F94"/>
      <c r="G94"/>
      <c r="H94" s="33">
        <f t="shared" si="29"/>
        <v>352.15</v>
      </c>
      <c r="I94" s="66">
        <f t="shared" si="28"/>
        <v>79</v>
      </c>
      <c r="J94" s="34">
        <f t="shared" si="30"/>
        <v>3.5417951140747757E-2</v>
      </c>
      <c r="K94" s="35">
        <f t="shared" si="31"/>
        <v>3.5417951140702418E-2</v>
      </c>
      <c r="L94" s="36">
        <f t="shared" si="32"/>
        <v>1234.6627955717995</v>
      </c>
      <c r="M94" s="74">
        <f t="shared" si="33"/>
        <v>1279.9976912611571</v>
      </c>
      <c r="N94" s="37">
        <f t="shared" si="34"/>
        <v>1325.3325869505147</v>
      </c>
      <c r="O94" s="82">
        <f t="shared" si="35"/>
        <v>1234.6627955702752</v>
      </c>
      <c r="P94" s="74">
        <f t="shared" si="36"/>
        <v>1279.9976912595189</v>
      </c>
      <c r="Q94" s="82">
        <f t="shared" si="37"/>
        <v>1325.3325869487583</v>
      </c>
      <c r="R94" s="33">
        <f t="shared" si="38"/>
        <v>2.2792281573410799E-5</v>
      </c>
      <c r="S94" s="75">
        <f t="shared" si="39"/>
        <v>2.039765460030669E-5</v>
      </c>
      <c r="T94" s="38">
        <f t="shared" si="40"/>
        <v>1.8091128904001087E-5</v>
      </c>
      <c r="U94" s="39">
        <f t="shared" si="41"/>
        <v>79</v>
      </c>
      <c r="V94" s="39">
        <f t="shared" si="42"/>
        <v>79</v>
      </c>
      <c r="W94" s="39">
        <f t="shared" si="43"/>
        <v>79</v>
      </c>
      <c r="X94" s="33">
        <f t="shared" si="44"/>
        <v>0.32592962649977447</v>
      </c>
      <c r="Y94" s="75">
        <f t="shared" si="45"/>
        <v>0.29168646078438565</v>
      </c>
      <c r="Z94" s="38">
        <f t="shared" si="46"/>
        <v>0.25870314332721556</v>
      </c>
      <c r="AA94" s="66">
        <f t="shared" si="47"/>
        <v>0.42407037350022553</v>
      </c>
      <c r="AB94" s="75">
        <f t="shared" si="48"/>
        <v>0.45831353921561435</v>
      </c>
      <c r="AC94" s="66">
        <f t="shared" si="49"/>
        <v>0.49129685667278444</v>
      </c>
      <c r="AD94" s="40">
        <f t="shared" si="27"/>
        <v>1000</v>
      </c>
      <c r="AE94" s="18">
        <f t="shared" si="27"/>
        <v>1000</v>
      </c>
      <c r="AF94" s="41">
        <f t="shared" si="27"/>
        <v>1000</v>
      </c>
      <c r="AG94" s="42">
        <f t="shared" si="50"/>
        <v>33.925629880018043</v>
      </c>
      <c r="AH94" s="76">
        <f t="shared" si="51"/>
        <v>36.665083137249148</v>
      </c>
      <c r="AI94" s="43">
        <f t="shared" si="52"/>
        <v>39.303748533822755</v>
      </c>
      <c r="AJ94" s="44">
        <f t="shared" si="53"/>
        <v>0.56542716466696741</v>
      </c>
      <c r="AK94" s="77">
        <f t="shared" si="54"/>
        <v>0.61108471895415251</v>
      </c>
      <c r="AL94" s="45">
        <f t="shared" si="55"/>
        <v>0.65506247556371255</v>
      </c>
      <c r="AM94" s="46"/>
      <c r="AN94" s="46"/>
      <c r="AT94" s="91">
        <v>8660</v>
      </c>
      <c r="AU94" s="91">
        <v>866</v>
      </c>
    </row>
    <row r="95" spans="6:47" x14ac:dyDescent="0.25">
      <c r="F95"/>
      <c r="G95"/>
      <c r="H95" s="33">
        <f t="shared" si="29"/>
        <v>353.15</v>
      </c>
      <c r="I95" s="66">
        <f t="shared" si="28"/>
        <v>80</v>
      </c>
      <c r="J95" s="34">
        <f t="shared" si="30"/>
        <v>3.5659001902548379E-2</v>
      </c>
      <c r="K95" s="35">
        <f t="shared" si="31"/>
        <v>3.5659001902504234E-2</v>
      </c>
      <c r="L95" s="36">
        <f t="shared" si="32"/>
        <v>1195.3127399321249</v>
      </c>
      <c r="M95" s="74">
        <f t="shared" si="33"/>
        <v>1239.5125192129728</v>
      </c>
      <c r="N95" s="37">
        <f t="shared" si="34"/>
        <v>1283.7122984938208</v>
      </c>
      <c r="O95" s="82">
        <f t="shared" si="35"/>
        <v>1195.3127399306961</v>
      </c>
      <c r="P95" s="74">
        <f t="shared" si="36"/>
        <v>1239.5125192114365</v>
      </c>
      <c r="Q95" s="82">
        <f t="shared" si="37"/>
        <v>1283.712298492173</v>
      </c>
      <c r="R95" s="33">
        <f t="shared" si="38"/>
        <v>2.4946185424577376E-5</v>
      </c>
      <c r="S95" s="75">
        <f t="shared" si="39"/>
        <v>2.2531755062084547E-5</v>
      </c>
      <c r="T95" s="38">
        <f t="shared" si="40"/>
        <v>2.0205418155212473E-5</v>
      </c>
      <c r="U95" s="39">
        <f t="shared" si="41"/>
        <v>80</v>
      </c>
      <c r="V95" s="39">
        <f t="shared" si="42"/>
        <v>80</v>
      </c>
      <c r="W95" s="39">
        <f t="shared" si="43"/>
        <v>80</v>
      </c>
      <c r="X95" s="33">
        <f t="shared" si="44"/>
        <v>0.3567304515714565</v>
      </c>
      <c r="Y95" s="75">
        <f t="shared" si="45"/>
        <v>0.32220409738780909</v>
      </c>
      <c r="Z95" s="38">
        <f t="shared" si="46"/>
        <v>0.28893747961953836</v>
      </c>
      <c r="AA95" s="66">
        <f t="shared" si="47"/>
        <v>0.3932695484285435</v>
      </c>
      <c r="AB95" s="75">
        <f t="shared" si="48"/>
        <v>0.42779590261219091</v>
      </c>
      <c r="AC95" s="66">
        <f t="shared" si="49"/>
        <v>0.46106252038046164</v>
      </c>
      <c r="AD95" s="40">
        <f t="shared" si="27"/>
        <v>1000</v>
      </c>
      <c r="AE95" s="18">
        <f t="shared" si="27"/>
        <v>1000</v>
      </c>
      <c r="AF95" s="41">
        <f t="shared" si="27"/>
        <v>1000</v>
      </c>
      <c r="AG95" s="42">
        <f t="shared" si="50"/>
        <v>31.461563874283478</v>
      </c>
      <c r="AH95" s="76">
        <f t="shared" si="51"/>
        <v>34.223672208975273</v>
      </c>
      <c r="AI95" s="43">
        <f t="shared" si="52"/>
        <v>36.885001630436932</v>
      </c>
      <c r="AJ95" s="44">
        <f t="shared" si="53"/>
        <v>0.52435939790472463</v>
      </c>
      <c r="AK95" s="77">
        <f t="shared" si="54"/>
        <v>0.57039453681625452</v>
      </c>
      <c r="AL95" s="45">
        <f t="shared" si="55"/>
        <v>0.61475002717394889</v>
      </c>
      <c r="AM95" s="46"/>
      <c r="AN95" s="46"/>
      <c r="AT95" s="91">
        <v>8870</v>
      </c>
      <c r="AU95" s="91">
        <v>887</v>
      </c>
    </row>
    <row r="96" spans="6:47" x14ac:dyDescent="0.25">
      <c r="F96"/>
      <c r="G96"/>
      <c r="H96" s="33">
        <f t="shared" si="29"/>
        <v>354.15</v>
      </c>
      <c r="I96" s="66">
        <f t="shared" si="28"/>
        <v>81</v>
      </c>
      <c r="J96" s="34">
        <f t="shared" si="30"/>
        <v>3.589869137245686E-2</v>
      </c>
      <c r="K96" s="35">
        <f t="shared" si="31"/>
        <v>3.5898691372413707E-2</v>
      </c>
      <c r="L96" s="36">
        <f t="shared" si="32"/>
        <v>1157.4284359923092</v>
      </c>
      <c r="M96" s="74">
        <f t="shared" si="33"/>
        <v>1200.5257389806668</v>
      </c>
      <c r="N96" s="37">
        <f t="shared" si="34"/>
        <v>1243.6230419690244</v>
      </c>
      <c r="O96" s="82">
        <f t="shared" si="35"/>
        <v>1157.4284359909695</v>
      </c>
      <c r="P96" s="74">
        <f t="shared" si="36"/>
        <v>1200.5257389792255</v>
      </c>
      <c r="Q96" s="82">
        <f t="shared" si="37"/>
        <v>1243.6230419674778</v>
      </c>
      <c r="R96" s="33">
        <f t="shared" si="38"/>
        <v>2.7089597726057914E-5</v>
      </c>
      <c r="S96" s="75">
        <f t="shared" si="39"/>
        <v>2.465667812687855E-5</v>
      </c>
      <c r="T96" s="38">
        <f t="shared" si="40"/>
        <v>2.2311768704558608E-5</v>
      </c>
      <c r="U96" s="39">
        <f t="shared" si="41"/>
        <v>81</v>
      </c>
      <c r="V96" s="39">
        <f t="shared" si="42"/>
        <v>81</v>
      </c>
      <c r="W96" s="39">
        <f t="shared" si="43"/>
        <v>81</v>
      </c>
      <c r="X96" s="33">
        <f t="shared" si="44"/>
        <v>0.3873812474826282</v>
      </c>
      <c r="Y96" s="75">
        <f t="shared" si="45"/>
        <v>0.35259049721436331</v>
      </c>
      <c r="Z96" s="38">
        <f t="shared" si="46"/>
        <v>0.31905829247518813</v>
      </c>
      <c r="AA96" s="66">
        <f t="shared" si="47"/>
        <v>0.3626187525173718</v>
      </c>
      <c r="AB96" s="75">
        <f t="shared" si="48"/>
        <v>0.39740950278563669</v>
      </c>
      <c r="AC96" s="66">
        <f t="shared" si="49"/>
        <v>0.43094170752481187</v>
      </c>
      <c r="AD96" s="40">
        <f t="shared" si="27"/>
        <v>1000</v>
      </c>
      <c r="AE96" s="18">
        <f t="shared" si="27"/>
        <v>1000</v>
      </c>
      <c r="AF96" s="41">
        <f t="shared" si="27"/>
        <v>1000</v>
      </c>
      <c r="AG96" s="42">
        <f t="shared" si="50"/>
        <v>29.009500201389745</v>
      </c>
      <c r="AH96" s="76">
        <f t="shared" si="51"/>
        <v>31.792760222850934</v>
      </c>
      <c r="AI96" s="43">
        <f t="shared" si="52"/>
        <v>34.475336601984949</v>
      </c>
      <c r="AJ96" s="44">
        <f t="shared" si="53"/>
        <v>0.4834916700231624</v>
      </c>
      <c r="AK96" s="77">
        <f t="shared" si="54"/>
        <v>0.52987933704751555</v>
      </c>
      <c r="AL96" s="45">
        <f t="shared" si="55"/>
        <v>0.57458894336641586</v>
      </c>
      <c r="AM96" s="46"/>
      <c r="AN96" s="46"/>
      <c r="AT96" s="91">
        <v>9090</v>
      </c>
      <c r="AU96" s="91">
        <v>909</v>
      </c>
    </row>
    <row r="97" spans="6:47" x14ac:dyDescent="0.25">
      <c r="F97"/>
      <c r="G97"/>
      <c r="H97" s="33">
        <f t="shared" si="29"/>
        <v>355.15</v>
      </c>
      <c r="I97" s="66">
        <f t="shared" si="28"/>
        <v>82</v>
      </c>
      <c r="J97" s="34">
        <f t="shared" si="30"/>
        <v>3.6137031049489607E-2</v>
      </c>
      <c r="K97" s="35">
        <f t="shared" si="31"/>
        <v>3.6137031049447731E-2</v>
      </c>
      <c r="L97" s="36">
        <f t="shared" si="32"/>
        <v>1120.948060906825</v>
      </c>
      <c r="M97" s="74">
        <f t="shared" si="33"/>
        <v>1162.9745067676527</v>
      </c>
      <c r="N97" s="37">
        <f t="shared" si="34"/>
        <v>1205.0009526284803</v>
      </c>
      <c r="O97" s="82">
        <f t="shared" si="35"/>
        <v>1120.9480609055686</v>
      </c>
      <c r="P97" s="74">
        <f t="shared" si="36"/>
        <v>1162.9745067663002</v>
      </c>
      <c r="Q97" s="82">
        <f t="shared" si="37"/>
        <v>1205.0009526270285</v>
      </c>
      <c r="R97" s="33">
        <f t="shared" si="38"/>
        <v>2.9221491813257343E-5</v>
      </c>
      <c r="S97" s="75">
        <f t="shared" si="39"/>
        <v>2.677140513476633E-5</v>
      </c>
      <c r="T97" s="38">
        <f t="shared" si="40"/>
        <v>2.4409171413874271E-5</v>
      </c>
      <c r="U97" s="39">
        <f t="shared" si="41"/>
        <v>82</v>
      </c>
      <c r="V97" s="39">
        <f t="shared" si="42"/>
        <v>82</v>
      </c>
      <c r="W97" s="39">
        <f t="shared" si="43"/>
        <v>82</v>
      </c>
      <c r="X97" s="33">
        <f t="shared" si="44"/>
        <v>0.41786733292958</v>
      </c>
      <c r="Y97" s="75">
        <f t="shared" si="45"/>
        <v>0.38283109342715849</v>
      </c>
      <c r="Z97" s="38">
        <f t="shared" si="46"/>
        <v>0.34905115121840208</v>
      </c>
      <c r="AA97" s="66">
        <f t="shared" si="47"/>
        <v>0.33213266707042</v>
      </c>
      <c r="AB97" s="75">
        <f t="shared" si="48"/>
        <v>0.36716890657284151</v>
      </c>
      <c r="AC97" s="66">
        <f t="shared" si="49"/>
        <v>0.40094884878159792</v>
      </c>
      <c r="AD97" s="40">
        <f t="shared" si="27"/>
        <v>1000</v>
      </c>
      <c r="AE97" s="18">
        <f t="shared" si="27"/>
        <v>1000</v>
      </c>
      <c r="AF97" s="41">
        <f t="shared" si="27"/>
        <v>1000</v>
      </c>
      <c r="AG97" s="42">
        <f t="shared" si="50"/>
        <v>26.570613365633601</v>
      </c>
      <c r="AH97" s="76">
        <f t="shared" si="51"/>
        <v>29.373512525827323</v>
      </c>
      <c r="AI97" s="43">
        <f t="shared" si="52"/>
        <v>32.075907902527838</v>
      </c>
      <c r="AJ97" s="44">
        <f t="shared" si="53"/>
        <v>0.44284355609389336</v>
      </c>
      <c r="AK97" s="77">
        <f t="shared" si="54"/>
        <v>0.48955854209712207</v>
      </c>
      <c r="AL97" s="45">
        <f t="shared" si="55"/>
        <v>0.5345984650421306</v>
      </c>
      <c r="AM97" s="46"/>
      <c r="AN97" s="46"/>
      <c r="AT97" s="91">
        <v>9310</v>
      </c>
      <c r="AU97" s="91">
        <v>931</v>
      </c>
    </row>
    <row r="98" spans="6:47" x14ac:dyDescent="0.25">
      <c r="F98"/>
      <c r="G98"/>
      <c r="H98" s="33">
        <f t="shared" si="29"/>
        <v>356.15</v>
      </c>
      <c r="I98" s="66">
        <f t="shared" si="28"/>
        <v>83</v>
      </c>
      <c r="J98" s="34">
        <f t="shared" si="30"/>
        <v>3.6374032303514998E-2</v>
      </c>
      <c r="K98" s="35">
        <f t="shared" si="31"/>
        <v>3.6374032303473983E-2</v>
      </c>
      <c r="L98" s="36">
        <f t="shared" si="32"/>
        <v>1085.812685900554</v>
      </c>
      <c r="M98" s="74">
        <f t="shared" si="33"/>
        <v>1126.798905695902</v>
      </c>
      <c r="N98" s="37">
        <f t="shared" si="34"/>
        <v>1167.78512549125</v>
      </c>
      <c r="O98" s="82">
        <f t="shared" si="35"/>
        <v>1085.8126858993751</v>
      </c>
      <c r="P98" s="74">
        <f t="shared" si="36"/>
        <v>1126.7989056946324</v>
      </c>
      <c r="Q98" s="82">
        <f t="shared" si="37"/>
        <v>1167.7851254898865</v>
      </c>
      <c r="R98" s="33">
        <f t="shared" si="38"/>
        <v>3.1340876206486234E-5</v>
      </c>
      <c r="S98" s="75">
        <f t="shared" si="39"/>
        <v>2.8874949567476029E-5</v>
      </c>
      <c r="T98" s="38">
        <f t="shared" si="40"/>
        <v>2.6496646431373394E-5</v>
      </c>
      <c r="U98" s="39">
        <f t="shared" si="41"/>
        <v>83</v>
      </c>
      <c r="V98" s="39">
        <f t="shared" si="42"/>
        <v>83</v>
      </c>
      <c r="W98" s="39">
        <f t="shared" si="43"/>
        <v>83</v>
      </c>
      <c r="X98" s="33">
        <f t="shared" si="44"/>
        <v>0.44817452975275318</v>
      </c>
      <c r="Y98" s="75">
        <f t="shared" si="45"/>
        <v>0.4129117788149072</v>
      </c>
      <c r="Z98" s="38">
        <f t="shared" si="46"/>
        <v>0.37890204396863958</v>
      </c>
      <c r="AA98" s="66">
        <f t="shared" si="47"/>
        <v>0.30182547024724682</v>
      </c>
      <c r="AB98" s="75">
        <f t="shared" si="48"/>
        <v>0.3370882211850928</v>
      </c>
      <c r="AC98" s="66">
        <f t="shared" si="49"/>
        <v>0.37109795603136042</v>
      </c>
      <c r="AD98" s="40">
        <f t="shared" si="27"/>
        <v>1000</v>
      </c>
      <c r="AE98" s="18">
        <f t="shared" si="27"/>
        <v>1000</v>
      </c>
      <c r="AF98" s="41">
        <f t="shared" si="27"/>
        <v>1000</v>
      </c>
      <c r="AG98" s="42">
        <f t="shared" si="50"/>
        <v>24.146037619779747</v>
      </c>
      <c r="AH98" s="76">
        <f t="shared" si="51"/>
        <v>26.967057694807423</v>
      </c>
      <c r="AI98" s="43">
        <f t="shared" si="52"/>
        <v>29.687836482508835</v>
      </c>
      <c r="AJ98" s="44">
        <f t="shared" si="53"/>
        <v>0.40243396032966244</v>
      </c>
      <c r="AK98" s="77">
        <f t="shared" si="54"/>
        <v>0.44945096158012371</v>
      </c>
      <c r="AL98" s="45">
        <f t="shared" si="55"/>
        <v>0.49479727470848062</v>
      </c>
      <c r="AM98" s="46"/>
      <c r="AN98" s="46"/>
      <c r="AT98" s="91">
        <v>9530</v>
      </c>
      <c r="AU98" s="91">
        <v>953</v>
      </c>
    </row>
    <row r="99" spans="6:47" x14ac:dyDescent="0.25">
      <c r="F99"/>
      <c r="G99"/>
      <c r="H99" s="33">
        <f t="shared" si="29"/>
        <v>357.15</v>
      </c>
      <c r="I99" s="66">
        <f t="shared" si="28"/>
        <v>84</v>
      </c>
      <c r="J99" s="34">
        <f t="shared" si="30"/>
        <v>3.6609706377061464E-2</v>
      </c>
      <c r="K99" s="35">
        <f t="shared" si="31"/>
        <v>3.6609706377021441E-2</v>
      </c>
      <c r="L99" s="36">
        <f t="shared" si="32"/>
        <v>1051.9661280110649</v>
      </c>
      <c r="M99" s="74">
        <f t="shared" si="33"/>
        <v>1091.9417965641182</v>
      </c>
      <c r="N99" s="37">
        <f t="shared" si="34"/>
        <v>1131.9174651171716</v>
      </c>
      <c r="O99" s="82">
        <f t="shared" si="35"/>
        <v>1051.9661280099583</v>
      </c>
      <c r="P99" s="74">
        <f t="shared" si="36"/>
        <v>1091.9417965629259</v>
      </c>
      <c r="Q99" s="82">
        <f t="shared" si="37"/>
        <v>1131.9174651158903</v>
      </c>
      <c r="R99" s="33">
        <f t="shared" si="38"/>
        <v>3.344679582724562E-5</v>
      </c>
      <c r="S99" s="75">
        <f t="shared" si="39"/>
        <v>3.0966358331322196E-5</v>
      </c>
      <c r="T99" s="38">
        <f t="shared" si="40"/>
        <v>2.8573244527437645E-5</v>
      </c>
      <c r="U99" s="39">
        <f t="shared" si="41"/>
        <v>84</v>
      </c>
      <c r="V99" s="39">
        <f t="shared" si="42"/>
        <v>84</v>
      </c>
      <c r="W99" s="39">
        <f t="shared" si="43"/>
        <v>84</v>
      </c>
      <c r="X99" s="33">
        <f t="shared" si="44"/>
        <v>0.47828918032961237</v>
      </c>
      <c r="Y99" s="75">
        <f t="shared" si="45"/>
        <v>0.44281892413790741</v>
      </c>
      <c r="Z99" s="38">
        <f t="shared" si="46"/>
        <v>0.40859739674235834</v>
      </c>
      <c r="AA99" s="66">
        <f t="shared" si="47"/>
        <v>0.27171081967038763</v>
      </c>
      <c r="AB99" s="75">
        <f t="shared" si="48"/>
        <v>0.30718107586209259</v>
      </c>
      <c r="AC99" s="66">
        <f t="shared" si="49"/>
        <v>0.34140260325764166</v>
      </c>
      <c r="AD99" s="40">
        <f t="shared" si="27"/>
        <v>1000</v>
      </c>
      <c r="AE99" s="18">
        <f t="shared" si="27"/>
        <v>1000</v>
      </c>
      <c r="AF99" s="41">
        <f t="shared" si="27"/>
        <v>1000</v>
      </c>
      <c r="AG99" s="42">
        <f t="shared" si="50"/>
        <v>21.736865573631011</v>
      </c>
      <c r="AH99" s="76">
        <f t="shared" si="51"/>
        <v>24.574486068967406</v>
      </c>
      <c r="AI99" s="43">
        <f t="shared" si="52"/>
        <v>27.312208260611335</v>
      </c>
      <c r="AJ99" s="44">
        <f t="shared" si="53"/>
        <v>0.36228109289385019</v>
      </c>
      <c r="AK99" s="77">
        <f t="shared" si="54"/>
        <v>0.40957476781612345</v>
      </c>
      <c r="AL99" s="45">
        <f t="shared" si="55"/>
        <v>0.45520347101018893</v>
      </c>
      <c r="AM99" s="46"/>
      <c r="AN99" s="46"/>
      <c r="AT99" s="91">
        <v>9760</v>
      </c>
      <c r="AU99" s="91">
        <v>976</v>
      </c>
    </row>
    <row r="100" spans="6:47" x14ac:dyDescent="0.25">
      <c r="F100"/>
      <c r="G100"/>
      <c r="H100" s="33">
        <f t="shared" si="29"/>
        <v>358.15</v>
      </c>
      <c r="I100" s="66">
        <f t="shared" si="28"/>
        <v>85</v>
      </c>
      <c r="J100" s="34">
        <f t="shared" si="30"/>
        <v>3.6844064387095171E-2</v>
      </c>
      <c r="K100" s="35">
        <f t="shared" si="31"/>
        <v>3.6844064387056334E-2</v>
      </c>
      <c r="L100" s="36">
        <f t="shared" si="32"/>
        <v>1019.3548100549992</v>
      </c>
      <c r="M100" s="74">
        <f t="shared" si="33"/>
        <v>1058.348676848814</v>
      </c>
      <c r="N100" s="37">
        <f t="shared" si="34"/>
        <v>1097.3425436426287</v>
      </c>
      <c r="O100" s="82">
        <f t="shared" si="35"/>
        <v>1019.3548100539601</v>
      </c>
      <c r="P100" s="74">
        <f t="shared" si="36"/>
        <v>1058.3486768476939</v>
      </c>
      <c r="Q100" s="82">
        <f t="shared" si="37"/>
        <v>1097.3425436414248</v>
      </c>
      <c r="R100" s="33">
        <f t="shared" si="38"/>
        <v>3.5538333054615019E-5</v>
      </c>
      <c r="S100" s="75">
        <f t="shared" si="39"/>
        <v>3.3044712891636108E-5</v>
      </c>
      <c r="T100" s="38">
        <f t="shared" si="40"/>
        <v>3.0638048292807741E-5</v>
      </c>
      <c r="U100" s="39">
        <f t="shared" si="41"/>
        <v>85</v>
      </c>
      <c r="V100" s="39">
        <f t="shared" si="42"/>
        <v>85</v>
      </c>
      <c r="W100" s="39">
        <f t="shared" si="43"/>
        <v>85</v>
      </c>
      <c r="X100" s="33">
        <f t="shared" si="44"/>
        <v>0.50819816268099482</v>
      </c>
      <c r="Y100" s="75">
        <f t="shared" si="45"/>
        <v>0.47253939435039638</v>
      </c>
      <c r="Z100" s="38">
        <f t="shared" si="46"/>
        <v>0.43812409058715068</v>
      </c>
      <c r="AA100" s="66">
        <f t="shared" si="47"/>
        <v>0.24180183731900518</v>
      </c>
      <c r="AB100" s="75">
        <f t="shared" si="48"/>
        <v>0.27746060564960362</v>
      </c>
      <c r="AC100" s="66">
        <f t="shared" si="49"/>
        <v>0.31187590941284932</v>
      </c>
      <c r="AD100" s="40">
        <f t="shared" si="27"/>
        <v>1000</v>
      </c>
      <c r="AE100" s="18">
        <f t="shared" si="27"/>
        <v>1000</v>
      </c>
      <c r="AF100" s="41">
        <f t="shared" si="27"/>
        <v>1000</v>
      </c>
      <c r="AG100" s="42">
        <f t="shared" si="50"/>
        <v>19.344146985520414</v>
      </c>
      <c r="AH100" s="76">
        <f t="shared" si="51"/>
        <v>22.19684845196829</v>
      </c>
      <c r="AI100" s="43">
        <f t="shared" si="52"/>
        <v>24.950072753027946</v>
      </c>
      <c r="AJ100" s="44">
        <f t="shared" si="53"/>
        <v>0.32240244975867355</v>
      </c>
      <c r="AK100" s="77">
        <f t="shared" si="54"/>
        <v>0.36994747419947149</v>
      </c>
      <c r="AL100" s="45">
        <f t="shared" si="55"/>
        <v>0.41583454588379909</v>
      </c>
      <c r="AM100" s="46"/>
      <c r="AN100" s="46"/>
      <c r="AT100" s="91">
        <v>10000</v>
      </c>
      <c r="AU100" s="91">
        <v>1000</v>
      </c>
    </row>
    <row r="101" spans="6:47" x14ac:dyDescent="0.25">
      <c r="F101"/>
      <c r="G101"/>
      <c r="H101" s="33">
        <f t="shared" si="29"/>
        <v>359.15</v>
      </c>
      <c r="I101" s="66">
        <f t="shared" si="28"/>
        <v>86</v>
      </c>
      <c r="J101" s="34">
        <f t="shared" si="30"/>
        <v>3.7077117326768119E-2</v>
      </c>
      <c r="K101" s="35">
        <f t="shared" si="31"/>
        <v>3.7077117326730177E-2</v>
      </c>
      <c r="L101" s="36">
        <f t="shared" si="32"/>
        <v>987.92762832861922</v>
      </c>
      <c r="M101" s="74">
        <f t="shared" si="33"/>
        <v>1025.9675474592214</v>
      </c>
      <c r="N101" s="37">
        <f t="shared" si="34"/>
        <v>1064.0074665898235</v>
      </c>
      <c r="O101" s="82">
        <f t="shared" si="35"/>
        <v>987.92762832764311</v>
      </c>
      <c r="P101" s="74">
        <f t="shared" si="36"/>
        <v>1025.9675474581688</v>
      </c>
      <c r="Q101" s="82">
        <f t="shared" si="37"/>
        <v>1064.0074665886914</v>
      </c>
      <c r="R101" s="33">
        <f t="shared" si="38"/>
        <v>3.7614608623266019E-5</v>
      </c>
      <c r="S101" s="75">
        <f t="shared" si="39"/>
        <v>3.5109130259266825E-5</v>
      </c>
      <c r="T101" s="38">
        <f t="shared" si="40"/>
        <v>3.2690173198939708E-5</v>
      </c>
      <c r="U101" s="39">
        <f t="shared" si="41"/>
        <v>86</v>
      </c>
      <c r="V101" s="39">
        <f t="shared" si="42"/>
        <v>86</v>
      </c>
      <c r="W101" s="39">
        <f t="shared" si="43"/>
        <v>86</v>
      </c>
      <c r="X101" s="33">
        <f t="shared" si="44"/>
        <v>0.53788890331270411</v>
      </c>
      <c r="Y101" s="75">
        <f t="shared" si="45"/>
        <v>0.50206056270751565</v>
      </c>
      <c r="Z101" s="38">
        <f t="shared" si="46"/>
        <v>0.46746947674483785</v>
      </c>
      <c r="AA101" s="66">
        <f t="shared" si="47"/>
        <v>0.21211109668729589</v>
      </c>
      <c r="AB101" s="75">
        <f t="shared" si="48"/>
        <v>0.24793943729248435</v>
      </c>
      <c r="AC101" s="66">
        <f t="shared" si="49"/>
        <v>0.28253052325516215</v>
      </c>
      <c r="AD101" s="40">
        <f t="shared" si="27"/>
        <v>1000</v>
      </c>
      <c r="AE101" s="18">
        <f t="shared" si="27"/>
        <v>1000</v>
      </c>
      <c r="AF101" s="41">
        <f t="shared" si="27"/>
        <v>1000</v>
      </c>
      <c r="AG101" s="42">
        <f t="shared" si="50"/>
        <v>16.968887734983671</v>
      </c>
      <c r="AH101" s="76">
        <f t="shared" si="51"/>
        <v>19.835154983398748</v>
      </c>
      <c r="AI101" s="43">
        <f t="shared" si="52"/>
        <v>22.602441860412974</v>
      </c>
      <c r="AJ101" s="44">
        <f t="shared" si="53"/>
        <v>0.28281479558306116</v>
      </c>
      <c r="AK101" s="77">
        <f t="shared" si="54"/>
        <v>0.33058591638997914</v>
      </c>
      <c r="AL101" s="45">
        <f t="shared" si="55"/>
        <v>0.37670736434021623</v>
      </c>
      <c r="AM101" s="46"/>
      <c r="AN101" s="46"/>
      <c r="AT101" s="91">
        <v>10200</v>
      </c>
      <c r="AU101" s="91">
        <v>1020</v>
      </c>
    </row>
    <row r="102" spans="6:47" x14ac:dyDescent="0.25">
      <c r="F102"/>
      <c r="G102"/>
      <c r="H102" s="33">
        <f t="shared" si="29"/>
        <v>360.15</v>
      </c>
      <c r="I102" s="66">
        <f t="shared" si="28"/>
        <v>87</v>
      </c>
      <c r="J102" s="34">
        <f t="shared" si="30"/>
        <v>3.7308876067137051E-2</v>
      </c>
      <c r="K102" s="35">
        <f t="shared" si="31"/>
        <v>3.7308876067099934E-2</v>
      </c>
      <c r="L102" s="36">
        <f t="shared" si="32"/>
        <v>957.63582758372138</v>
      </c>
      <c r="M102" s="74">
        <f t="shared" si="33"/>
        <v>994.74878678792709</v>
      </c>
      <c r="N102" s="37">
        <f t="shared" si="34"/>
        <v>1031.8617459921329</v>
      </c>
      <c r="O102" s="82">
        <f t="shared" si="35"/>
        <v>957.63582758280438</v>
      </c>
      <c r="P102" s="74">
        <f t="shared" si="36"/>
        <v>994.74878678693744</v>
      </c>
      <c r="Q102" s="82">
        <f t="shared" si="37"/>
        <v>1031.8617459910681</v>
      </c>
      <c r="R102" s="33">
        <f t="shared" si="38"/>
        <v>3.9674782365512314E-5</v>
      </c>
      <c r="S102" s="75">
        <f t="shared" si="39"/>
        <v>3.715876383058312E-5</v>
      </c>
      <c r="T102" s="38">
        <f t="shared" si="40"/>
        <v>3.4728768521103456E-5</v>
      </c>
      <c r="U102" s="39">
        <f t="shared" si="41"/>
        <v>87</v>
      </c>
      <c r="V102" s="39">
        <f t="shared" si="42"/>
        <v>87</v>
      </c>
      <c r="W102" s="39">
        <f t="shared" si="43"/>
        <v>87</v>
      </c>
      <c r="X102" s="33">
        <f t="shared" si="44"/>
        <v>0.56734938782682609</v>
      </c>
      <c r="Y102" s="75">
        <f t="shared" si="45"/>
        <v>0.53137032277733864</v>
      </c>
      <c r="Z102" s="38">
        <f t="shared" si="46"/>
        <v>0.4966213898517795</v>
      </c>
      <c r="AA102" s="66">
        <f t="shared" si="47"/>
        <v>0.18265061217317391</v>
      </c>
      <c r="AB102" s="75">
        <f t="shared" si="48"/>
        <v>0.21862967722266136</v>
      </c>
      <c r="AC102" s="66">
        <f t="shared" si="49"/>
        <v>0.2533786101482205</v>
      </c>
      <c r="AD102" s="40">
        <f t="shared" si="27"/>
        <v>1000</v>
      </c>
      <c r="AE102" s="18">
        <f t="shared" si="27"/>
        <v>1000</v>
      </c>
      <c r="AF102" s="41">
        <f t="shared" si="27"/>
        <v>1000</v>
      </c>
      <c r="AG102" s="42">
        <f t="shared" si="50"/>
        <v>14.612048973853913</v>
      </c>
      <c r="AH102" s="76">
        <f t="shared" si="51"/>
        <v>17.490374177812907</v>
      </c>
      <c r="AI102" s="43">
        <f t="shared" si="52"/>
        <v>20.27028881185764</v>
      </c>
      <c r="AJ102" s="44">
        <f t="shared" si="53"/>
        <v>0.24353414956423189</v>
      </c>
      <c r="AK102" s="77">
        <f t="shared" si="54"/>
        <v>0.29150623629688177</v>
      </c>
      <c r="AL102" s="45">
        <f t="shared" si="55"/>
        <v>0.33783814686429398</v>
      </c>
      <c r="AM102" s="46"/>
      <c r="AN102" s="46"/>
      <c r="AT102" s="91">
        <v>10500</v>
      </c>
      <c r="AU102" s="91">
        <v>1050</v>
      </c>
    </row>
    <row r="103" spans="6:47" x14ac:dyDescent="0.25">
      <c r="F103"/>
      <c r="G103"/>
      <c r="H103" s="33">
        <f t="shared" si="29"/>
        <v>361.15</v>
      </c>
      <c r="I103" s="66">
        <f t="shared" si="28"/>
        <v>88</v>
      </c>
      <c r="J103" s="34">
        <f t="shared" si="30"/>
        <v>3.7539351358853779E-2</v>
      </c>
      <c r="K103" s="35">
        <f t="shared" si="31"/>
        <v>3.7539351358817578E-2</v>
      </c>
      <c r="L103" s="36">
        <f t="shared" si="32"/>
        <v>928.43288284915934</v>
      </c>
      <c r="M103" s="74">
        <f t="shared" si="33"/>
        <v>964.645031628016</v>
      </c>
      <c r="N103" s="37">
        <f t="shared" si="34"/>
        <v>1000.8571804068727</v>
      </c>
      <c r="O103" s="82">
        <f t="shared" si="35"/>
        <v>928.43288284829725</v>
      </c>
      <c r="P103" s="74">
        <f t="shared" si="36"/>
        <v>964.64503162708536</v>
      </c>
      <c r="Q103" s="82">
        <f t="shared" si="37"/>
        <v>1000.857180405871</v>
      </c>
      <c r="R103" s="33">
        <f t="shared" si="38"/>
        <v>4.171805380063104E-5</v>
      </c>
      <c r="S103" s="75">
        <f t="shared" si="39"/>
        <v>3.9192804083205239E-5</v>
      </c>
      <c r="T103" s="38">
        <f t="shared" si="40"/>
        <v>3.6753018125571165E-5</v>
      </c>
      <c r="U103" s="39">
        <f t="shared" si="41"/>
        <v>88</v>
      </c>
      <c r="V103" s="39">
        <f t="shared" si="42"/>
        <v>88</v>
      </c>
      <c r="W103" s="39">
        <f t="shared" si="43"/>
        <v>88</v>
      </c>
      <c r="X103" s="33">
        <f t="shared" si="44"/>
        <v>0.5965681693490239</v>
      </c>
      <c r="Y103" s="75">
        <f t="shared" si="45"/>
        <v>0.56045709838983493</v>
      </c>
      <c r="Z103" s="38">
        <f t="shared" si="46"/>
        <v>0.52556815919566768</v>
      </c>
      <c r="AA103" s="66">
        <f t="shared" si="47"/>
        <v>0.1534318306509761</v>
      </c>
      <c r="AB103" s="75">
        <f t="shared" si="48"/>
        <v>0.18954290161016507</v>
      </c>
      <c r="AC103" s="66">
        <f t="shared" si="49"/>
        <v>0.22443184080433232</v>
      </c>
      <c r="AD103" s="40">
        <f t="shared" si="27"/>
        <v>1000</v>
      </c>
      <c r="AE103" s="18">
        <f t="shared" si="27"/>
        <v>1000</v>
      </c>
      <c r="AF103" s="41">
        <f t="shared" si="27"/>
        <v>1000</v>
      </c>
      <c r="AG103" s="42">
        <f t="shared" si="50"/>
        <v>12.274546452078088</v>
      </c>
      <c r="AH103" s="76">
        <f t="shared" si="51"/>
        <v>15.163432128813206</v>
      </c>
      <c r="AI103" s="43">
        <f t="shared" si="52"/>
        <v>17.954547264346587</v>
      </c>
      <c r="AJ103" s="44">
        <f t="shared" si="53"/>
        <v>0.20457577420130146</v>
      </c>
      <c r="AK103" s="77">
        <f t="shared" si="54"/>
        <v>0.25272386881355341</v>
      </c>
      <c r="AL103" s="45">
        <f t="shared" si="55"/>
        <v>0.29924245440577646</v>
      </c>
      <c r="AM103" s="46"/>
      <c r="AN103" s="46"/>
      <c r="AT103" s="91">
        <v>10700</v>
      </c>
      <c r="AU103" s="91">
        <v>1070</v>
      </c>
    </row>
    <row r="104" spans="6:47" x14ac:dyDescent="0.25">
      <c r="F104"/>
      <c r="G104"/>
      <c r="H104" s="33">
        <f t="shared" ref="H104:H135" si="56">I104+_T0</f>
        <v>362.15</v>
      </c>
      <c r="I104" s="66">
        <f t="shared" si="28"/>
        <v>89</v>
      </c>
      <c r="J104" s="34">
        <f t="shared" ref="J104:J140" si="57">_rtol+_betatol*Beta*ABS(1/$H$40-1/H104)</f>
        <v>3.7768553833827642E-2</v>
      </c>
      <c r="K104" s="35">
        <f t="shared" ref="K104:K140" si="58">(Q104-O104)/(2*P104)</f>
        <v>3.7768553833792309E-2</v>
      </c>
      <c r="L104" s="36">
        <f t="shared" ref="L104:L135" si="59">M104-J104*M104</f>
        <v>900.27438769527589</v>
      </c>
      <c r="M104" s="74">
        <f t="shared" ref="M104:M140" si="60">NTC_25°C*EXP(Beta*(1/H104-1/$H$40))</f>
        <v>935.6110645544245</v>
      </c>
      <c r="N104" s="37">
        <f t="shared" ref="N104:N135" si="61">M104+J104*M104</f>
        <v>970.94774141357311</v>
      </c>
      <c r="O104" s="82">
        <f t="shared" ref="O104:O140" si="62">1/(1/L104+1/_R3)</f>
        <v>900.27438769446542</v>
      </c>
      <c r="P104" s="74">
        <f t="shared" ref="P104:P140" si="63">1/(1/M104+1/_R3)</f>
        <v>935.611064553549</v>
      </c>
      <c r="Q104" s="82">
        <f t="shared" ref="Q104:Q140" si="64">1/(1/N104+1/_R3)</f>
        <v>970.94774141263031</v>
      </c>
      <c r="R104" s="33">
        <f t="shared" ref="R104:R140" si="65">MAX(0,(_R1*_Vtemp+O104*_Vtemp-O104*_V18)/(_R1*O104+_R1*_R2+O104*_R2))</f>
        <v>4.3743662575446614E-5</v>
      </c>
      <c r="S104" s="75">
        <f t="shared" ref="S104:S140" si="66">MAX(0,(_R1*_Vtemp+P104*_Vtemp-P104*_V18)/(_R1*P104+_R1*_R2+P104*_R2))</f>
        <v>4.1210479130439791E-5</v>
      </c>
      <c r="T104" s="38">
        <f t="shared" ref="T104:T140" si="67">MAX(0,(_R1*_Vtemp+Q104*_Vtemp-Q104*_V18)/(_R1*Q104+_R1*_R2+Q104*_R2))</f>
        <v>3.8762141122966651E-5</v>
      </c>
      <c r="U104" s="39">
        <f t="shared" ref="U104:U140" si="68">IF(O104&lt;$D$39,$I104,1000)</f>
        <v>89</v>
      </c>
      <c r="V104" s="39">
        <f t="shared" ref="V104:V140" si="69">IF(P104&lt;$D$39,$I104,1000)</f>
        <v>89</v>
      </c>
      <c r="W104" s="39">
        <f t="shared" ref="W104:W140" si="70">IF(Q104&lt;$D$39,$I104,1000)</f>
        <v>89</v>
      </c>
      <c r="X104" s="33">
        <f t="shared" ref="X104:X140" si="71">R104*TEMPgain*1000</f>
        <v>0.62553437482888663</v>
      </c>
      <c r="Y104" s="75">
        <f t="shared" ref="Y104:Y140" si="72">S104*TEMPgain*1000</f>
        <v>0.58930985156528903</v>
      </c>
      <c r="Z104" s="38">
        <f t="shared" ref="Z104:Z140" si="73">T104*TEMPgain*1000</f>
        <v>0.55429861805842318</v>
      </c>
      <c r="AA104" s="66">
        <f t="shared" ref="AA104:AA140" si="74">IF(_Viset-X104&gt;Vtempd,_Viset-X104,0)</f>
        <v>0</v>
      </c>
      <c r="AB104" s="75">
        <f t="shared" ref="AB104:AB140" si="75">IF(_Viset-Y104&gt;Vtempd,_Viset-Y104,0)</f>
        <v>0.16069014843471097</v>
      </c>
      <c r="AC104" s="66">
        <f t="shared" ref="AC104:AC140" si="76">IF(_Viset-Z104&gt;Vtempd,_Viset-Z104,0)</f>
        <v>0.19570138194157682</v>
      </c>
      <c r="AD104" s="40">
        <f t="shared" si="27"/>
        <v>89</v>
      </c>
      <c r="AE104" s="18">
        <f t="shared" si="27"/>
        <v>1000</v>
      </c>
      <c r="AF104" s="41">
        <f t="shared" si="27"/>
        <v>1000</v>
      </c>
      <c r="AG104" s="42">
        <f t="shared" ref="AG104:AG140" si="77">AA104/R_ISET*1000000</f>
        <v>0</v>
      </c>
      <c r="AH104" s="76">
        <f t="shared" ref="AH104:AH140" si="78">AB104/R_ISET*1000000</f>
        <v>12.855211874776877</v>
      </c>
      <c r="AI104" s="43">
        <f t="shared" ref="AI104:AI140" si="79">AC104/R_ISET*1000000</f>
        <v>15.656110555326146</v>
      </c>
      <c r="AJ104" s="44">
        <f t="shared" ref="AJ104:AJ140" si="80">AG104/_Iref</f>
        <v>0</v>
      </c>
      <c r="AK104" s="77">
        <f t="shared" ref="AK104:AK140" si="81">AH104/_Iref</f>
        <v>0.2142535312462813</v>
      </c>
      <c r="AL104" s="45">
        <f t="shared" ref="AL104:AL140" si="82">AI104/_Iref</f>
        <v>0.26093517592210241</v>
      </c>
      <c r="AM104" s="46"/>
      <c r="AN104" s="46"/>
      <c r="AT104" s="91">
        <v>11000</v>
      </c>
      <c r="AU104" s="91">
        <v>1100</v>
      </c>
    </row>
    <row r="105" spans="6:47" x14ac:dyDescent="0.25">
      <c r="F105"/>
      <c r="G105"/>
      <c r="H105" s="33">
        <f t="shared" si="56"/>
        <v>363.15</v>
      </c>
      <c r="I105" s="66">
        <f t="shared" si="28"/>
        <v>90</v>
      </c>
      <c r="J105" s="34">
        <f t="shared" si="57"/>
        <v>3.7996494006860296E-2</v>
      </c>
      <c r="K105" s="35">
        <f t="shared" si="58"/>
        <v>3.7996494006825858E-2</v>
      </c>
      <c r="L105" s="36">
        <f t="shared" si="59"/>
        <v>873.11794856389326</v>
      </c>
      <c r="M105" s="74">
        <f t="shared" si="60"/>
        <v>907.6037073924341</v>
      </c>
      <c r="N105" s="37">
        <f t="shared" si="61"/>
        <v>942.08946622097494</v>
      </c>
      <c r="O105" s="82">
        <f t="shared" si="62"/>
        <v>873.11794856313088</v>
      </c>
      <c r="P105" s="74">
        <f t="shared" si="63"/>
        <v>907.60370739161033</v>
      </c>
      <c r="Q105" s="82">
        <f t="shared" si="64"/>
        <v>942.08946622008739</v>
      </c>
      <c r="R105" s="33">
        <f t="shared" si="65"/>
        <v>4.5750888760846061E-5</v>
      </c>
      <c r="S105" s="75">
        <f t="shared" si="66"/>
        <v>4.3211055138064426E-5</v>
      </c>
      <c r="T105" s="38">
        <f t="shared" si="67"/>
        <v>4.0755392390511765E-5</v>
      </c>
      <c r="U105" s="39">
        <f t="shared" si="68"/>
        <v>90</v>
      </c>
      <c r="V105" s="39">
        <f t="shared" si="69"/>
        <v>90</v>
      </c>
      <c r="W105" s="39">
        <f t="shared" si="70"/>
        <v>90</v>
      </c>
      <c r="X105" s="33">
        <f t="shared" si="71"/>
        <v>0.65423770928009872</v>
      </c>
      <c r="Y105" s="75">
        <f t="shared" si="72"/>
        <v>0.61791808847432139</v>
      </c>
      <c r="Z105" s="38">
        <f t="shared" si="73"/>
        <v>0.58280211118431824</v>
      </c>
      <c r="AA105" s="66">
        <f t="shared" si="74"/>
        <v>0</v>
      </c>
      <c r="AB105" s="75">
        <f t="shared" si="75"/>
        <v>0</v>
      </c>
      <c r="AC105" s="66">
        <f t="shared" si="76"/>
        <v>0.16719788881568176</v>
      </c>
      <c r="AD105" s="40">
        <f t="shared" ref="AD105:AF140" si="83">IF(AA105=0,$I105,1000)</f>
        <v>90</v>
      </c>
      <c r="AE105" s="18">
        <f t="shared" si="83"/>
        <v>90</v>
      </c>
      <c r="AF105" s="41">
        <f t="shared" si="83"/>
        <v>1000</v>
      </c>
      <c r="AG105" s="42">
        <f t="shared" si="77"/>
        <v>0</v>
      </c>
      <c r="AH105" s="76">
        <f t="shared" si="78"/>
        <v>0</v>
      </c>
      <c r="AI105" s="43">
        <f t="shared" si="79"/>
        <v>13.375831105254541</v>
      </c>
      <c r="AJ105" s="44">
        <f t="shared" si="80"/>
        <v>0</v>
      </c>
      <c r="AK105" s="77">
        <f t="shared" si="81"/>
        <v>0</v>
      </c>
      <c r="AL105" s="45">
        <f t="shared" si="82"/>
        <v>0.22293051842090902</v>
      </c>
      <c r="AM105" s="46"/>
      <c r="AN105" s="46"/>
      <c r="AT105" s="91">
        <v>11299.999999999998</v>
      </c>
      <c r="AU105" s="91">
        <v>1129.9999999999998</v>
      </c>
    </row>
    <row r="106" spans="6:47" x14ac:dyDescent="0.25">
      <c r="F106"/>
      <c r="G106"/>
      <c r="H106" s="33">
        <f t="shared" si="56"/>
        <v>364.15</v>
      </c>
      <c r="I106" s="66">
        <f t="shared" ref="I106:I140" si="84">$I105+1</f>
        <v>91</v>
      </c>
      <c r="J106" s="34">
        <f t="shared" si="57"/>
        <v>3.8223182277253742E-2</v>
      </c>
      <c r="K106" s="35">
        <f t="shared" si="58"/>
        <v>3.8223182277220054E-2</v>
      </c>
      <c r="L106" s="36">
        <f t="shared" si="59"/>
        <v>846.92308481000282</v>
      </c>
      <c r="M106" s="74">
        <f t="shared" si="60"/>
        <v>880.58172041961961</v>
      </c>
      <c r="N106" s="37">
        <f t="shared" si="61"/>
        <v>914.24035602923641</v>
      </c>
      <c r="O106" s="82">
        <f t="shared" si="62"/>
        <v>846.92308480928546</v>
      </c>
      <c r="P106" s="74">
        <f t="shared" si="63"/>
        <v>880.58172041884416</v>
      </c>
      <c r="Q106" s="82">
        <f t="shared" si="64"/>
        <v>914.24035602840047</v>
      </c>
      <c r="R106" s="33">
        <f t="shared" si="65"/>
        <v>4.7739053009508727E-5</v>
      </c>
      <c r="S106" s="75">
        <f t="shared" si="66"/>
        <v>4.5193836607731441E-5</v>
      </c>
      <c r="T106" s="38">
        <f t="shared" si="67"/>
        <v>4.2732062966526446E-5</v>
      </c>
      <c r="U106" s="39">
        <f t="shared" si="68"/>
        <v>91</v>
      </c>
      <c r="V106" s="39">
        <f t="shared" si="69"/>
        <v>91</v>
      </c>
      <c r="W106" s="39">
        <f t="shared" si="70"/>
        <v>91</v>
      </c>
      <c r="X106" s="33">
        <f t="shared" si="71"/>
        <v>0.68266845803597476</v>
      </c>
      <c r="Y106" s="75">
        <f t="shared" si="72"/>
        <v>0.64627186349055965</v>
      </c>
      <c r="Z106" s="38">
        <f t="shared" si="73"/>
        <v>0.61106850042132821</v>
      </c>
      <c r="AA106" s="66">
        <f t="shared" si="74"/>
        <v>0</v>
      </c>
      <c r="AB106" s="75">
        <f t="shared" si="75"/>
        <v>0</v>
      </c>
      <c r="AC106" s="66">
        <f t="shared" si="76"/>
        <v>0</v>
      </c>
      <c r="AD106" s="40">
        <f t="shared" si="83"/>
        <v>91</v>
      </c>
      <c r="AE106" s="18">
        <f t="shared" si="83"/>
        <v>91</v>
      </c>
      <c r="AF106" s="41">
        <f t="shared" si="83"/>
        <v>91</v>
      </c>
      <c r="AG106" s="42">
        <f t="shared" si="77"/>
        <v>0</v>
      </c>
      <c r="AH106" s="76">
        <f t="shared" si="78"/>
        <v>0</v>
      </c>
      <c r="AI106" s="43">
        <f t="shared" si="79"/>
        <v>0</v>
      </c>
      <c r="AJ106" s="44">
        <f t="shared" si="80"/>
        <v>0</v>
      </c>
      <c r="AK106" s="77">
        <f t="shared" si="81"/>
        <v>0</v>
      </c>
      <c r="AL106" s="45">
        <f t="shared" si="82"/>
        <v>0</v>
      </c>
      <c r="AM106" s="46"/>
      <c r="AN106" s="46"/>
      <c r="AT106" s="91">
        <v>11500</v>
      </c>
      <c r="AU106" s="91">
        <v>1150</v>
      </c>
    </row>
    <row r="107" spans="6:47" x14ac:dyDescent="0.25">
      <c r="F107"/>
      <c r="G107"/>
      <c r="H107" s="33">
        <f t="shared" si="56"/>
        <v>365.15</v>
      </c>
      <c r="I107" s="66">
        <f t="shared" si="84"/>
        <v>92</v>
      </c>
      <c r="J107" s="34">
        <f t="shared" si="57"/>
        <v>3.8448628930391852E-2</v>
      </c>
      <c r="K107" s="35">
        <f t="shared" si="58"/>
        <v>3.8448628930358976E-2</v>
      </c>
      <c r="L107" s="36">
        <f t="shared" si="59"/>
        <v>821.65113412341873</v>
      </c>
      <c r="M107" s="74">
        <f t="shared" si="60"/>
        <v>854.50570696959483</v>
      </c>
      <c r="N107" s="37">
        <f t="shared" si="61"/>
        <v>887.36027981577092</v>
      </c>
      <c r="O107" s="82">
        <f t="shared" si="62"/>
        <v>821.65113412274354</v>
      </c>
      <c r="P107" s="74">
        <f t="shared" si="63"/>
        <v>854.50570696886462</v>
      </c>
      <c r="Q107" s="82">
        <f t="shared" si="64"/>
        <v>887.36027981498341</v>
      </c>
      <c r="R107" s="33">
        <f t="shared" si="65"/>
        <v>4.9707516580659512E-5</v>
      </c>
      <c r="S107" s="75">
        <f t="shared" si="66"/>
        <v>4.7158166531800446E-5</v>
      </c>
      <c r="T107" s="38">
        <f t="shared" si="67"/>
        <v>4.4691480321088184E-5</v>
      </c>
      <c r="U107" s="39">
        <f t="shared" si="68"/>
        <v>92</v>
      </c>
      <c r="V107" s="39">
        <f t="shared" si="69"/>
        <v>92</v>
      </c>
      <c r="W107" s="39">
        <f t="shared" si="70"/>
        <v>92</v>
      </c>
      <c r="X107" s="33">
        <f t="shared" si="71"/>
        <v>0.71081748710343107</v>
      </c>
      <c r="Y107" s="75">
        <f t="shared" si="72"/>
        <v>0.67436178140474645</v>
      </c>
      <c r="Z107" s="38">
        <f t="shared" si="73"/>
        <v>0.63908816859156103</v>
      </c>
      <c r="AA107" s="66">
        <f t="shared" si="74"/>
        <v>0</v>
      </c>
      <c r="AB107" s="75">
        <f t="shared" si="75"/>
        <v>0</v>
      </c>
      <c r="AC107" s="66">
        <f t="shared" si="76"/>
        <v>0</v>
      </c>
      <c r="AD107" s="40">
        <f t="shared" si="83"/>
        <v>92</v>
      </c>
      <c r="AE107" s="18">
        <f t="shared" si="83"/>
        <v>92</v>
      </c>
      <c r="AF107" s="41">
        <f t="shared" si="83"/>
        <v>92</v>
      </c>
      <c r="AG107" s="42">
        <f t="shared" si="77"/>
        <v>0</v>
      </c>
      <c r="AH107" s="76">
        <f t="shared" si="78"/>
        <v>0</v>
      </c>
      <c r="AI107" s="43">
        <f t="shared" si="79"/>
        <v>0</v>
      </c>
      <c r="AJ107" s="44">
        <f t="shared" si="80"/>
        <v>0</v>
      </c>
      <c r="AK107" s="77">
        <f t="shared" si="81"/>
        <v>0</v>
      </c>
      <c r="AL107" s="45">
        <f t="shared" si="82"/>
        <v>0</v>
      </c>
      <c r="AM107" s="46"/>
      <c r="AN107" s="46"/>
      <c r="AT107" s="91">
        <v>11800</v>
      </c>
      <c r="AU107" s="91">
        <v>1180</v>
      </c>
    </row>
    <row r="108" spans="6:47" x14ac:dyDescent="0.25">
      <c r="F108"/>
      <c r="G108"/>
      <c r="H108" s="33">
        <f t="shared" si="56"/>
        <v>366.15</v>
      </c>
      <c r="I108" s="66">
        <f t="shared" si="84"/>
        <v>93</v>
      </c>
      <c r="J108" s="34">
        <f t="shared" si="57"/>
        <v>3.8672844139295982E-2</v>
      </c>
      <c r="K108" s="35">
        <f t="shared" si="58"/>
        <v>3.8672844139263862E-2</v>
      </c>
      <c r="L108" s="36">
        <f t="shared" si="59"/>
        <v>797.26516301916388</v>
      </c>
      <c r="M108" s="74">
        <f t="shared" si="60"/>
        <v>829.33802312631985</v>
      </c>
      <c r="N108" s="37">
        <f t="shared" si="61"/>
        <v>861.41088323347583</v>
      </c>
      <c r="O108" s="82">
        <f t="shared" si="62"/>
        <v>797.26516301852826</v>
      </c>
      <c r="P108" s="74">
        <f t="shared" si="63"/>
        <v>829.33802312563193</v>
      </c>
      <c r="Q108" s="82">
        <f t="shared" si="64"/>
        <v>861.4108832327338</v>
      </c>
      <c r="R108" s="33">
        <f t="shared" si="65"/>
        <v>5.1655681238116414E-5</v>
      </c>
      <c r="S108" s="75">
        <f t="shared" si="66"/>
        <v>4.9103426424897374E-5</v>
      </c>
      <c r="T108" s="38">
        <f t="shared" si="67"/>
        <v>4.6633008507258909E-5</v>
      </c>
      <c r="U108" s="39">
        <f t="shared" si="68"/>
        <v>93</v>
      </c>
      <c r="V108" s="39">
        <f t="shared" si="69"/>
        <v>93</v>
      </c>
      <c r="W108" s="39">
        <f t="shared" si="70"/>
        <v>93</v>
      </c>
      <c r="X108" s="33">
        <f t="shared" si="71"/>
        <v>0.73867624170506474</v>
      </c>
      <c r="Y108" s="75">
        <f t="shared" si="72"/>
        <v>0.70217899787603244</v>
      </c>
      <c r="Z108" s="38">
        <f t="shared" si="73"/>
        <v>0.66685202165380242</v>
      </c>
      <c r="AA108" s="66">
        <f t="shared" si="74"/>
        <v>0</v>
      </c>
      <c r="AB108" s="75">
        <f t="shared" si="75"/>
        <v>0</v>
      </c>
      <c r="AC108" s="66">
        <f t="shared" si="76"/>
        <v>0</v>
      </c>
      <c r="AD108" s="40">
        <f t="shared" si="83"/>
        <v>93</v>
      </c>
      <c r="AE108" s="18">
        <f t="shared" si="83"/>
        <v>93</v>
      </c>
      <c r="AF108" s="41">
        <f t="shared" si="83"/>
        <v>93</v>
      </c>
      <c r="AG108" s="42">
        <f t="shared" si="77"/>
        <v>0</v>
      </c>
      <c r="AH108" s="76">
        <f t="shared" si="78"/>
        <v>0</v>
      </c>
      <c r="AI108" s="43">
        <f t="shared" si="79"/>
        <v>0</v>
      </c>
      <c r="AJ108" s="44">
        <f t="shared" si="80"/>
        <v>0</v>
      </c>
      <c r="AK108" s="77">
        <f t="shared" si="81"/>
        <v>0</v>
      </c>
      <c r="AL108" s="45">
        <f t="shared" si="82"/>
        <v>0</v>
      </c>
      <c r="AM108" s="46"/>
      <c r="AN108" s="46"/>
      <c r="AT108" s="91">
        <v>12100</v>
      </c>
      <c r="AU108" s="91">
        <v>1210</v>
      </c>
    </row>
    <row r="109" spans="6:47" x14ac:dyDescent="0.25">
      <c r="F109"/>
      <c r="G109"/>
      <c r="H109" s="33">
        <f t="shared" si="56"/>
        <v>367.15</v>
      </c>
      <c r="I109" s="66">
        <f t="shared" si="84"/>
        <v>94</v>
      </c>
      <c r="J109" s="34">
        <f t="shared" si="57"/>
        <v>3.8895837966155145E-2</v>
      </c>
      <c r="K109" s="35">
        <f t="shared" si="58"/>
        <v>3.8895837966123857E-2</v>
      </c>
      <c r="L109" s="36">
        <f t="shared" si="59"/>
        <v>773.72988210461722</v>
      </c>
      <c r="M109" s="74">
        <f t="shared" si="60"/>
        <v>805.04269221692402</v>
      </c>
      <c r="N109" s="37">
        <f t="shared" si="61"/>
        <v>836.35550232923083</v>
      </c>
      <c r="O109" s="82">
        <f t="shared" si="62"/>
        <v>773.72988210401854</v>
      </c>
      <c r="P109" s="74">
        <f t="shared" si="63"/>
        <v>805.0426922162759</v>
      </c>
      <c r="Q109" s="82">
        <f t="shared" si="64"/>
        <v>836.35550232853132</v>
      </c>
      <c r="R109" s="33">
        <f t="shared" si="65"/>
        <v>5.3582989028282669E-5</v>
      </c>
      <c r="S109" s="75">
        <f t="shared" si="66"/>
        <v>5.1029036237906815E-5</v>
      </c>
      <c r="T109" s="38">
        <f t="shared" si="67"/>
        <v>4.8556048197719505E-5</v>
      </c>
      <c r="U109" s="39">
        <f t="shared" si="68"/>
        <v>94</v>
      </c>
      <c r="V109" s="39">
        <f t="shared" si="69"/>
        <v>94</v>
      </c>
      <c r="W109" s="39">
        <f t="shared" si="70"/>
        <v>94</v>
      </c>
      <c r="X109" s="33">
        <f t="shared" si="71"/>
        <v>0.76623674310444223</v>
      </c>
      <c r="Y109" s="75">
        <f t="shared" si="72"/>
        <v>0.72971521820206742</v>
      </c>
      <c r="Z109" s="38">
        <f t="shared" si="73"/>
        <v>0.69435148922738887</v>
      </c>
      <c r="AA109" s="66">
        <f t="shared" si="74"/>
        <v>0</v>
      </c>
      <c r="AB109" s="75">
        <f t="shared" si="75"/>
        <v>0</v>
      </c>
      <c r="AC109" s="66">
        <f t="shared" si="76"/>
        <v>0</v>
      </c>
      <c r="AD109" s="40">
        <f t="shared" si="83"/>
        <v>94</v>
      </c>
      <c r="AE109" s="18">
        <f t="shared" si="83"/>
        <v>94</v>
      </c>
      <c r="AF109" s="41">
        <f t="shared" si="83"/>
        <v>94</v>
      </c>
      <c r="AG109" s="42">
        <f t="shared" si="77"/>
        <v>0</v>
      </c>
      <c r="AH109" s="76">
        <f t="shared" si="78"/>
        <v>0</v>
      </c>
      <c r="AI109" s="43">
        <f t="shared" si="79"/>
        <v>0</v>
      </c>
      <c r="AJ109" s="44">
        <f t="shared" si="80"/>
        <v>0</v>
      </c>
      <c r="AK109" s="77">
        <f t="shared" si="81"/>
        <v>0</v>
      </c>
      <c r="AL109" s="45">
        <f t="shared" si="82"/>
        <v>0</v>
      </c>
      <c r="AM109" s="46"/>
      <c r="AN109" s="46"/>
      <c r="AT109" s="91">
        <v>12400</v>
      </c>
      <c r="AU109" s="91">
        <v>1240</v>
      </c>
    </row>
    <row r="110" spans="6:47" x14ac:dyDescent="0.25">
      <c r="F110"/>
      <c r="G110"/>
      <c r="H110" s="33">
        <f t="shared" si="56"/>
        <v>368.15</v>
      </c>
      <c r="I110" s="66">
        <f t="shared" si="84"/>
        <v>95</v>
      </c>
      <c r="J110" s="34">
        <f t="shared" si="57"/>
        <v>3.9117620363831297E-2</v>
      </c>
      <c r="K110" s="35">
        <f t="shared" si="58"/>
        <v>3.9117620363800717E-2</v>
      </c>
      <c r="L110" s="36">
        <f t="shared" si="59"/>
        <v>751.01156584936996</v>
      </c>
      <c r="M110" s="74">
        <f t="shared" si="60"/>
        <v>781.58532382884903</v>
      </c>
      <c r="N110" s="37">
        <f t="shared" si="61"/>
        <v>812.1590818083281</v>
      </c>
      <c r="O110" s="82">
        <f t="shared" si="62"/>
        <v>751.01156584880596</v>
      </c>
      <c r="P110" s="74">
        <f t="shared" si="63"/>
        <v>781.58532382823807</v>
      </c>
      <c r="Q110" s="82">
        <f t="shared" si="64"/>
        <v>812.15908180766849</v>
      </c>
      <c r="R110" s="33">
        <f t="shared" si="65"/>
        <v>5.5488921945046464E-5</v>
      </c>
      <c r="S110" s="75">
        <f t="shared" si="66"/>
        <v>5.2934454160457239E-5</v>
      </c>
      <c r="T110" s="38">
        <f t="shared" si="67"/>
        <v>5.0460036612033407E-5</v>
      </c>
      <c r="U110" s="39">
        <f t="shared" si="68"/>
        <v>95</v>
      </c>
      <c r="V110" s="39">
        <f t="shared" si="69"/>
        <v>95</v>
      </c>
      <c r="W110" s="39">
        <f t="shared" si="70"/>
        <v>95</v>
      </c>
      <c r="X110" s="33">
        <f t="shared" si="71"/>
        <v>0.7934915838141644</v>
      </c>
      <c r="Y110" s="75">
        <f t="shared" si="72"/>
        <v>0.75696269449453857</v>
      </c>
      <c r="Z110" s="38">
        <f t="shared" si="73"/>
        <v>0.72157852355207774</v>
      </c>
      <c r="AA110" s="66">
        <f t="shared" si="74"/>
        <v>0</v>
      </c>
      <c r="AB110" s="75">
        <f t="shared" si="75"/>
        <v>0</v>
      </c>
      <c r="AC110" s="66">
        <f t="shared" si="76"/>
        <v>0</v>
      </c>
      <c r="AD110" s="40">
        <f t="shared" si="83"/>
        <v>95</v>
      </c>
      <c r="AE110" s="18">
        <f t="shared" si="83"/>
        <v>95</v>
      </c>
      <c r="AF110" s="41">
        <f t="shared" si="83"/>
        <v>95</v>
      </c>
      <c r="AG110" s="42">
        <f t="shared" si="77"/>
        <v>0</v>
      </c>
      <c r="AH110" s="76">
        <f t="shared" si="78"/>
        <v>0</v>
      </c>
      <c r="AI110" s="43">
        <f t="shared" si="79"/>
        <v>0</v>
      </c>
      <c r="AJ110" s="44">
        <f t="shared" si="80"/>
        <v>0</v>
      </c>
      <c r="AK110" s="77">
        <f t="shared" si="81"/>
        <v>0</v>
      </c>
      <c r="AL110" s="45">
        <f t="shared" si="82"/>
        <v>0</v>
      </c>
      <c r="AM110" s="46"/>
      <c r="AN110" s="46"/>
      <c r="AT110" s="91">
        <v>12700</v>
      </c>
      <c r="AU110" s="91">
        <v>1270</v>
      </c>
    </row>
    <row r="111" spans="6:47" x14ac:dyDescent="0.25">
      <c r="F111"/>
      <c r="G111"/>
      <c r="H111" s="33">
        <f t="shared" si="56"/>
        <v>369.15</v>
      </c>
      <c r="I111" s="66">
        <f t="shared" si="84"/>
        <v>96</v>
      </c>
      <c r="J111" s="34">
        <f t="shared" si="57"/>
        <v>3.9338201177340187E-2</v>
      </c>
      <c r="K111" s="35">
        <f t="shared" si="58"/>
        <v>3.9338201177310267E-2</v>
      </c>
      <c r="L111" s="36">
        <f t="shared" si="59"/>
        <v>729.07797660056383</v>
      </c>
      <c r="M111" s="74">
        <f t="shared" si="60"/>
        <v>758.93303709389318</v>
      </c>
      <c r="N111" s="37">
        <f t="shared" si="61"/>
        <v>788.78809758722252</v>
      </c>
      <c r="O111" s="82">
        <f t="shared" si="62"/>
        <v>729.07797660003223</v>
      </c>
      <c r="P111" s="74">
        <f t="shared" si="63"/>
        <v>758.93303709331713</v>
      </c>
      <c r="Q111" s="82">
        <f t="shared" si="64"/>
        <v>788.7880975866002</v>
      </c>
      <c r="R111" s="33">
        <f t="shared" si="65"/>
        <v>5.7373001488787508E-5</v>
      </c>
      <c r="S111" s="75">
        <f t="shared" si="66"/>
        <v>5.4819176318236885E-5</v>
      </c>
      <c r="T111" s="38">
        <f t="shared" si="67"/>
        <v>5.2344447340073559E-5</v>
      </c>
      <c r="U111" s="39">
        <f t="shared" si="68"/>
        <v>96</v>
      </c>
      <c r="V111" s="39">
        <f t="shared" si="69"/>
        <v>96</v>
      </c>
      <c r="W111" s="39">
        <f t="shared" si="70"/>
        <v>96</v>
      </c>
      <c r="X111" s="33">
        <f t="shared" si="71"/>
        <v>0.82043392128966142</v>
      </c>
      <c r="Y111" s="75">
        <f t="shared" si="72"/>
        <v>0.78391422135078748</v>
      </c>
      <c r="Z111" s="38">
        <f t="shared" si="73"/>
        <v>0.74852559696305188</v>
      </c>
      <c r="AA111" s="66">
        <f t="shared" si="74"/>
        <v>0</v>
      </c>
      <c r="AB111" s="75">
        <f t="shared" si="75"/>
        <v>0</v>
      </c>
      <c r="AC111" s="66">
        <f t="shared" si="76"/>
        <v>0</v>
      </c>
      <c r="AD111" s="40">
        <f t="shared" si="83"/>
        <v>96</v>
      </c>
      <c r="AE111" s="18">
        <f t="shared" si="83"/>
        <v>96</v>
      </c>
      <c r="AF111" s="41">
        <f t="shared" si="83"/>
        <v>96</v>
      </c>
      <c r="AG111" s="42">
        <f t="shared" si="77"/>
        <v>0</v>
      </c>
      <c r="AH111" s="76">
        <f t="shared" si="78"/>
        <v>0</v>
      </c>
      <c r="AI111" s="43">
        <f t="shared" si="79"/>
        <v>0</v>
      </c>
      <c r="AJ111" s="44">
        <f t="shared" si="80"/>
        <v>0</v>
      </c>
      <c r="AK111" s="77">
        <f t="shared" si="81"/>
        <v>0</v>
      </c>
      <c r="AL111" s="45">
        <f t="shared" si="82"/>
        <v>0</v>
      </c>
      <c r="AM111" s="46"/>
      <c r="AN111" s="46"/>
      <c r="AT111" s="91">
        <v>13000</v>
      </c>
      <c r="AU111" s="91">
        <v>1300</v>
      </c>
    </row>
    <row r="112" spans="6:47" x14ac:dyDescent="0.25">
      <c r="F112"/>
      <c r="G112"/>
      <c r="H112" s="33">
        <f t="shared" si="56"/>
        <v>370.15</v>
      </c>
      <c r="I112" s="66">
        <f t="shared" si="84"/>
        <v>97</v>
      </c>
      <c r="J112" s="34">
        <f t="shared" si="57"/>
        <v>3.9557590145308019E-2</v>
      </c>
      <c r="K112" s="35">
        <f t="shared" si="58"/>
        <v>3.955759014527889E-2</v>
      </c>
      <c r="L112" s="36">
        <f t="shared" si="59"/>
        <v>707.89829260215913</v>
      </c>
      <c r="M112" s="74">
        <f t="shared" si="60"/>
        <v>737.05438799735953</v>
      </c>
      <c r="N112" s="37">
        <f t="shared" si="61"/>
        <v>766.21048339255992</v>
      </c>
      <c r="O112" s="82">
        <f t="shared" si="62"/>
        <v>707.898292601658</v>
      </c>
      <c r="P112" s="74">
        <f t="shared" si="63"/>
        <v>737.05438799681622</v>
      </c>
      <c r="Q112" s="82">
        <f t="shared" si="64"/>
        <v>766.21048339197284</v>
      </c>
      <c r="R112" s="33">
        <f t="shared" si="65"/>
        <v>5.9234788126861783E-5</v>
      </c>
      <c r="S112" s="75">
        <f t="shared" si="66"/>
        <v>5.6682736371700551E-5</v>
      </c>
      <c r="T112" s="38">
        <f t="shared" si="67"/>
        <v>5.4208790067408225E-5</v>
      </c>
      <c r="U112" s="39">
        <f t="shared" si="68"/>
        <v>97</v>
      </c>
      <c r="V112" s="39">
        <f t="shared" si="69"/>
        <v>97</v>
      </c>
      <c r="W112" s="39">
        <f t="shared" si="70"/>
        <v>97</v>
      </c>
      <c r="X112" s="33">
        <f t="shared" si="71"/>
        <v>0.84705747021412348</v>
      </c>
      <c r="Y112" s="75">
        <f t="shared" si="72"/>
        <v>0.810563130115318</v>
      </c>
      <c r="Z112" s="38">
        <f t="shared" si="73"/>
        <v>0.77518569796393766</v>
      </c>
      <c r="AA112" s="66">
        <f t="shared" si="74"/>
        <v>0</v>
      </c>
      <c r="AB112" s="75">
        <f t="shared" si="75"/>
        <v>0</v>
      </c>
      <c r="AC112" s="66">
        <f t="shared" si="76"/>
        <v>0</v>
      </c>
      <c r="AD112" s="40">
        <f t="shared" si="83"/>
        <v>97</v>
      </c>
      <c r="AE112" s="18">
        <f t="shared" si="83"/>
        <v>97</v>
      </c>
      <c r="AF112" s="41">
        <f t="shared" si="83"/>
        <v>97</v>
      </c>
      <c r="AG112" s="42">
        <f t="shared" si="77"/>
        <v>0</v>
      </c>
      <c r="AH112" s="76">
        <f t="shared" si="78"/>
        <v>0</v>
      </c>
      <c r="AI112" s="43">
        <f t="shared" si="79"/>
        <v>0</v>
      </c>
      <c r="AJ112" s="44">
        <f t="shared" si="80"/>
        <v>0</v>
      </c>
      <c r="AK112" s="77">
        <f t="shared" si="81"/>
        <v>0</v>
      </c>
      <c r="AL112" s="45">
        <f t="shared" si="82"/>
        <v>0</v>
      </c>
      <c r="AM112" s="46"/>
      <c r="AN112" s="46"/>
      <c r="AT112" s="91">
        <v>13300</v>
      </c>
      <c r="AU112" s="91">
        <v>1330</v>
      </c>
    </row>
    <row r="113" spans="6:47" x14ac:dyDescent="0.25">
      <c r="F113"/>
      <c r="G113"/>
      <c r="H113" s="33">
        <f t="shared" si="56"/>
        <v>371.15</v>
      </c>
      <c r="I113" s="66">
        <f t="shared" si="84"/>
        <v>98</v>
      </c>
      <c r="J113" s="34">
        <f t="shared" si="57"/>
        <v>3.9775796901404814E-2</v>
      </c>
      <c r="K113" s="35">
        <f t="shared" si="58"/>
        <v>3.9775796901376351E-2</v>
      </c>
      <c r="L113" s="36">
        <f t="shared" si="59"/>
        <v>687.44303979123436</v>
      </c>
      <c r="M113" s="74">
        <f t="shared" si="60"/>
        <v>715.91930048512654</v>
      </c>
      <c r="N113" s="37">
        <f t="shared" si="61"/>
        <v>744.39556117901873</v>
      </c>
      <c r="O113" s="82">
        <f t="shared" si="62"/>
        <v>687.44303979076176</v>
      </c>
      <c r="P113" s="74">
        <f t="shared" si="63"/>
        <v>715.91930048461393</v>
      </c>
      <c r="Q113" s="82">
        <f t="shared" si="64"/>
        <v>744.39556117846462</v>
      </c>
      <c r="R113" s="33">
        <f t="shared" si="65"/>
        <v>6.1073880663046234E-5</v>
      </c>
      <c r="S113" s="75">
        <f t="shared" si="66"/>
        <v>5.8524705022888476E-5</v>
      </c>
      <c r="T113" s="38">
        <f t="shared" si="67"/>
        <v>5.6052610208645743E-5</v>
      </c>
      <c r="U113" s="39">
        <f t="shared" si="68"/>
        <v>98</v>
      </c>
      <c r="V113" s="39">
        <f t="shared" si="69"/>
        <v>98</v>
      </c>
      <c r="W113" s="39">
        <f t="shared" si="70"/>
        <v>98</v>
      </c>
      <c r="X113" s="33">
        <f t="shared" si="71"/>
        <v>0.87335649348156119</v>
      </c>
      <c r="Y113" s="75">
        <f t="shared" si="72"/>
        <v>0.83690328182730522</v>
      </c>
      <c r="Z113" s="38">
        <f t="shared" si="73"/>
        <v>0.80155232598363413</v>
      </c>
      <c r="AA113" s="66">
        <f t="shared" si="74"/>
        <v>0</v>
      </c>
      <c r="AB113" s="75">
        <f t="shared" si="75"/>
        <v>0</v>
      </c>
      <c r="AC113" s="66">
        <f t="shared" si="76"/>
        <v>0</v>
      </c>
      <c r="AD113" s="40">
        <f t="shared" si="83"/>
        <v>98</v>
      </c>
      <c r="AE113" s="18">
        <f t="shared" si="83"/>
        <v>98</v>
      </c>
      <c r="AF113" s="41">
        <f t="shared" si="83"/>
        <v>98</v>
      </c>
      <c r="AG113" s="42">
        <f t="shared" si="77"/>
        <v>0</v>
      </c>
      <c r="AH113" s="76">
        <f t="shared" si="78"/>
        <v>0</v>
      </c>
      <c r="AI113" s="43">
        <f t="shared" si="79"/>
        <v>0</v>
      </c>
      <c r="AJ113" s="44">
        <f t="shared" si="80"/>
        <v>0</v>
      </c>
      <c r="AK113" s="77">
        <f t="shared" si="81"/>
        <v>0</v>
      </c>
      <c r="AL113" s="45">
        <f t="shared" si="82"/>
        <v>0</v>
      </c>
      <c r="AM113" s="46"/>
      <c r="AN113" s="46"/>
      <c r="AT113" s="91">
        <v>13700.000000000002</v>
      </c>
      <c r="AU113" s="91">
        <v>1370.0000000000002</v>
      </c>
    </row>
    <row r="114" spans="6:47" x14ac:dyDescent="0.25">
      <c r="F114"/>
      <c r="G114"/>
      <c r="H114" s="33">
        <f t="shared" si="56"/>
        <v>372.15</v>
      </c>
      <c r="I114" s="66">
        <f t="shared" si="84"/>
        <v>99</v>
      </c>
      <c r="J114" s="34">
        <f t="shared" si="57"/>
        <v>3.9992830975754498E-2</v>
      </c>
      <c r="K114" s="35">
        <f t="shared" si="58"/>
        <v>3.9992830975726638E-2</v>
      </c>
      <c r="L114" s="36">
        <f t="shared" si="59"/>
        <v>667.68402715819991</v>
      </c>
      <c r="M114" s="74">
        <f t="shared" si="60"/>
        <v>695.4990011552062</v>
      </c>
      <c r="N114" s="37">
        <f t="shared" si="61"/>
        <v>723.31397515221249</v>
      </c>
      <c r="O114" s="82">
        <f t="shared" si="62"/>
        <v>667.68402715775414</v>
      </c>
      <c r="P114" s="74">
        <f t="shared" si="63"/>
        <v>695.49900115472246</v>
      </c>
      <c r="Q114" s="82">
        <f t="shared" si="64"/>
        <v>723.31397515168919</v>
      </c>
      <c r="R114" s="33">
        <f t="shared" si="65"/>
        <v>6.2889915523466216E-5</v>
      </c>
      <c r="S114" s="75">
        <f t="shared" si="66"/>
        <v>6.0344689437175986E-5</v>
      </c>
      <c r="T114" s="38">
        <f t="shared" si="67"/>
        <v>5.7875488454881811E-5</v>
      </c>
      <c r="U114" s="39">
        <f t="shared" si="68"/>
        <v>99</v>
      </c>
      <c r="V114" s="39">
        <f t="shared" si="69"/>
        <v>99</v>
      </c>
      <c r="W114" s="39">
        <f t="shared" si="70"/>
        <v>99</v>
      </c>
      <c r="X114" s="33">
        <f t="shared" si="71"/>
        <v>0.89932579198556695</v>
      </c>
      <c r="Y114" s="75">
        <f t="shared" si="72"/>
        <v>0.86292905895161665</v>
      </c>
      <c r="Z114" s="38">
        <f t="shared" si="73"/>
        <v>0.82761948490480997</v>
      </c>
      <c r="AA114" s="66">
        <f t="shared" si="74"/>
        <v>0</v>
      </c>
      <c r="AB114" s="75">
        <f t="shared" si="75"/>
        <v>0</v>
      </c>
      <c r="AC114" s="66">
        <f t="shared" si="76"/>
        <v>0</v>
      </c>
      <c r="AD114" s="40">
        <f t="shared" si="83"/>
        <v>99</v>
      </c>
      <c r="AE114" s="18">
        <f t="shared" si="83"/>
        <v>99</v>
      </c>
      <c r="AF114" s="41">
        <f t="shared" si="83"/>
        <v>99</v>
      </c>
      <c r="AG114" s="42">
        <f t="shared" si="77"/>
        <v>0</v>
      </c>
      <c r="AH114" s="76">
        <f t="shared" si="78"/>
        <v>0</v>
      </c>
      <c r="AI114" s="43">
        <f t="shared" si="79"/>
        <v>0</v>
      </c>
      <c r="AJ114" s="44">
        <f t="shared" si="80"/>
        <v>0</v>
      </c>
      <c r="AK114" s="77">
        <f t="shared" si="81"/>
        <v>0</v>
      </c>
      <c r="AL114" s="45">
        <f t="shared" si="82"/>
        <v>0</v>
      </c>
      <c r="AM114" s="46"/>
      <c r="AN114" s="46"/>
      <c r="AT114" s="91">
        <v>14000</v>
      </c>
      <c r="AU114" s="91">
        <v>1400</v>
      </c>
    </row>
    <row r="115" spans="6:47" x14ac:dyDescent="0.25">
      <c r="F115"/>
      <c r="G115"/>
      <c r="H115" s="33">
        <f t="shared" si="56"/>
        <v>373.15</v>
      </c>
      <c r="I115" s="66">
        <f t="shared" si="84"/>
        <v>100</v>
      </c>
      <c r="J115" s="34">
        <f t="shared" si="57"/>
        <v>4.0208701796322313E-2</v>
      </c>
      <c r="K115" s="35">
        <f t="shared" si="58"/>
        <v>4.0208701796295189E-2</v>
      </c>
      <c r="L115" s="36">
        <f t="shared" si="59"/>
        <v>648.59428547061486</v>
      </c>
      <c r="M115" s="74">
        <f t="shared" si="60"/>
        <v>675.76595733312888</v>
      </c>
      <c r="N115" s="37">
        <f t="shared" si="61"/>
        <v>702.9376291956429</v>
      </c>
      <c r="O115" s="82">
        <f t="shared" si="62"/>
        <v>648.59428547019411</v>
      </c>
      <c r="P115" s="74">
        <f t="shared" si="63"/>
        <v>675.7659573326722</v>
      </c>
      <c r="Q115" s="82">
        <f t="shared" si="64"/>
        <v>702.93762919514882</v>
      </c>
      <c r="R115" s="33">
        <f t="shared" si="65"/>
        <v>6.4682565966523391E-5</v>
      </c>
      <c r="S115" s="75">
        <f t="shared" si="66"/>
        <v>6.2142332586824443E-5</v>
      </c>
      <c r="T115" s="38">
        <f t="shared" si="67"/>
        <v>5.9677040241493966E-5</v>
      </c>
      <c r="U115" s="39">
        <f t="shared" si="68"/>
        <v>100</v>
      </c>
      <c r="V115" s="39">
        <f t="shared" si="69"/>
        <v>100</v>
      </c>
      <c r="W115" s="39">
        <f t="shared" si="70"/>
        <v>100</v>
      </c>
      <c r="X115" s="33">
        <f t="shared" si="71"/>
        <v>0.92496069332128461</v>
      </c>
      <c r="Y115" s="75">
        <f t="shared" si="72"/>
        <v>0.88863535599158949</v>
      </c>
      <c r="Z115" s="38">
        <f t="shared" si="73"/>
        <v>0.85338167545336374</v>
      </c>
      <c r="AA115" s="66">
        <f t="shared" si="74"/>
        <v>0</v>
      </c>
      <c r="AB115" s="75">
        <f t="shared" si="75"/>
        <v>0</v>
      </c>
      <c r="AC115" s="66">
        <f t="shared" si="76"/>
        <v>0</v>
      </c>
      <c r="AD115" s="40">
        <f t="shared" si="83"/>
        <v>100</v>
      </c>
      <c r="AE115" s="18">
        <f t="shared" si="83"/>
        <v>100</v>
      </c>
      <c r="AF115" s="41">
        <f t="shared" si="83"/>
        <v>100</v>
      </c>
      <c r="AG115" s="42">
        <f t="shared" si="77"/>
        <v>0</v>
      </c>
      <c r="AH115" s="76">
        <f t="shared" si="78"/>
        <v>0</v>
      </c>
      <c r="AI115" s="43">
        <f t="shared" si="79"/>
        <v>0</v>
      </c>
      <c r="AJ115" s="44">
        <f t="shared" si="80"/>
        <v>0</v>
      </c>
      <c r="AK115" s="77">
        <f t="shared" si="81"/>
        <v>0</v>
      </c>
      <c r="AL115" s="45">
        <f t="shared" si="82"/>
        <v>0</v>
      </c>
      <c r="AM115" s="46"/>
      <c r="AN115" s="46"/>
      <c r="AT115" s="91">
        <v>14300</v>
      </c>
      <c r="AU115" s="91">
        <v>1430</v>
      </c>
    </row>
    <row r="116" spans="6:47" x14ac:dyDescent="0.25">
      <c r="F116"/>
      <c r="G116"/>
      <c r="H116" s="33">
        <f t="shared" si="56"/>
        <v>374.15</v>
      </c>
      <c r="I116" s="66">
        <f t="shared" si="84"/>
        <v>101</v>
      </c>
      <c r="J116" s="34">
        <f t="shared" si="57"/>
        <v>4.0423418690280113E-2</v>
      </c>
      <c r="K116" s="35">
        <f t="shared" si="58"/>
        <v>4.0423418690253531E-2</v>
      </c>
      <c r="L116" s="36">
        <f t="shared" si="59"/>
        <v>630.14800917232731</v>
      </c>
      <c r="M116" s="74">
        <f t="shared" si="60"/>
        <v>656.6938183425051</v>
      </c>
      <c r="N116" s="37">
        <f t="shared" si="61"/>
        <v>683.23962751268289</v>
      </c>
      <c r="O116" s="82">
        <f t="shared" si="62"/>
        <v>630.1480091719302</v>
      </c>
      <c r="P116" s="74">
        <f t="shared" si="63"/>
        <v>656.69381834207388</v>
      </c>
      <c r="Q116" s="82">
        <f t="shared" si="64"/>
        <v>683.23962751221609</v>
      </c>
      <c r="R116" s="33">
        <f t="shared" si="65"/>
        <v>6.6451541224279279E-5</v>
      </c>
      <c r="S116" s="75">
        <f t="shared" si="66"/>
        <v>6.3917312523200222E-5</v>
      </c>
      <c r="T116" s="38">
        <f t="shared" si="67"/>
        <v>6.1456915142574827E-5</v>
      </c>
      <c r="U116" s="39">
        <f t="shared" si="68"/>
        <v>101</v>
      </c>
      <c r="V116" s="39">
        <f t="shared" si="69"/>
        <v>101</v>
      </c>
      <c r="W116" s="39">
        <f t="shared" si="70"/>
        <v>101</v>
      </c>
      <c r="X116" s="33">
        <f t="shared" si="71"/>
        <v>0.95025703950719376</v>
      </c>
      <c r="Y116" s="75">
        <f t="shared" si="72"/>
        <v>0.91401756908176324</v>
      </c>
      <c r="Z116" s="38">
        <f t="shared" si="73"/>
        <v>0.87883388653882011</v>
      </c>
      <c r="AA116" s="66">
        <f t="shared" si="74"/>
        <v>0</v>
      </c>
      <c r="AB116" s="75">
        <f t="shared" si="75"/>
        <v>0</v>
      </c>
      <c r="AC116" s="66">
        <f t="shared" si="76"/>
        <v>0</v>
      </c>
      <c r="AD116" s="40">
        <f t="shared" si="83"/>
        <v>101</v>
      </c>
      <c r="AE116" s="18">
        <f t="shared" si="83"/>
        <v>101</v>
      </c>
      <c r="AF116" s="41">
        <f t="shared" si="83"/>
        <v>101</v>
      </c>
      <c r="AG116" s="42">
        <f t="shared" si="77"/>
        <v>0</v>
      </c>
      <c r="AH116" s="76">
        <f t="shared" si="78"/>
        <v>0</v>
      </c>
      <c r="AI116" s="43">
        <f t="shared" si="79"/>
        <v>0</v>
      </c>
      <c r="AJ116" s="44">
        <f t="shared" si="80"/>
        <v>0</v>
      </c>
      <c r="AK116" s="77">
        <f t="shared" si="81"/>
        <v>0</v>
      </c>
      <c r="AL116" s="45">
        <f t="shared" si="82"/>
        <v>0</v>
      </c>
      <c r="AM116" s="46"/>
      <c r="AN116" s="46"/>
      <c r="AT116" s="91">
        <v>14700</v>
      </c>
      <c r="AU116" s="91">
        <v>1470</v>
      </c>
    </row>
    <row r="117" spans="6:47" x14ac:dyDescent="0.25">
      <c r="F117"/>
      <c r="G117"/>
      <c r="H117" s="33">
        <f t="shared" si="56"/>
        <v>375.15</v>
      </c>
      <c r="I117" s="66">
        <f t="shared" si="84"/>
        <v>102</v>
      </c>
      <c r="J117" s="34">
        <f t="shared" si="57"/>
        <v>4.0636990885349708E-2</v>
      </c>
      <c r="K117" s="35">
        <f t="shared" si="58"/>
        <v>4.0636990885323888E-2</v>
      </c>
      <c r="L117" s="36">
        <f t="shared" si="59"/>
        <v>612.32050128093431</v>
      </c>
      <c r="M117" s="74">
        <f t="shared" si="60"/>
        <v>638.25735979336469</v>
      </c>
      <c r="N117" s="37">
        <f t="shared" si="61"/>
        <v>664.19421830579506</v>
      </c>
      <c r="O117" s="82">
        <f t="shared" si="62"/>
        <v>612.32050128055937</v>
      </c>
      <c r="P117" s="74">
        <f t="shared" si="63"/>
        <v>638.25735979295723</v>
      </c>
      <c r="Q117" s="82">
        <f t="shared" si="64"/>
        <v>664.19421830535396</v>
      </c>
      <c r="R117" s="33">
        <f t="shared" si="65"/>
        <v>6.8196585582640153E-5</v>
      </c>
      <c r="S117" s="75">
        <f t="shared" si="66"/>
        <v>6.5669341584477877E-5</v>
      </c>
      <c r="T117" s="38">
        <f t="shared" si="67"/>
        <v>6.3214796198296741E-5</v>
      </c>
      <c r="U117" s="39">
        <f t="shared" si="68"/>
        <v>102</v>
      </c>
      <c r="V117" s="39">
        <f t="shared" si="69"/>
        <v>102</v>
      </c>
      <c r="W117" s="39">
        <f t="shared" si="70"/>
        <v>102</v>
      </c>
      <c r="X117" s="33">
        <f t="shared" si="71"/>
        <v>0.97521117383175426</v>
      </c>
      <c r="Y117" s="75">
        <f t="shared" si="72"/>
        <v>0.93907158465803364</v>
      </c>
      <c r="Z117" s="38">
        <f t="shared" si="73"/>
        <v>0.90397158563564339</v>
      </c>
      <c r="AA117" s="66">
        <f t="shared" si="74"/>
        <v>0</v>
      </c>
      <c r="AB117" s="75">
        <f t="shared" si="75"/>
        <v>0</v>
      </c>
      <c r="AC117" s="66">
        <f t="shared" si="76"/>
        <v>0</v>
      </c>
      <c r="AD117" s="40">
        <f t="shared" si="83"/>
        <v>102</v>
      </c>
      <c r="AE117" s="18">
        <f t="shared" si="83"/>
        <v>102</v>
      </c>
      <c r="AF117" s="41">
        <f t="shared" si="83"/>
        <v>102</v>
      </c>
      <c r="AG117" s="42">
        <f t="shared" si="77"/>
        <v>0</v>
      </c>
      <c r="AH117" s="76">
        <f t="shared" si="78"/>
        <v>0</v>
      </c>
      <c r="AI117" s="43">
        <f t="shared" si="79"/>
        <v>0</v>
      </c>
      <c r="AJ117" s="44">
        <f t="shared" si="80"/>
        <v>0</v>
      </c>
      <c r="AK117" s="77">
        <f t="shared" si="81"/>
        <v>0</v>
      </c>
      <c r="AL117" s="45">
        <f t="shared" si="82"/>
        <v>0</v>
      </c>
      <c r="AM117" s="46"/>
      <c r="AN117" s="46"/>
      <c r="AT117" s="91">
        <v>15000</v>
      </c>
      <c r="AU117" s="91">
        <v>1500</v>
      </c>
    </row>
    <row r="118" spans="6:47" x14ac:dyDescent="0.25">
      <c r="F118"/>
      <c r="G118"/>
      <c r="H118" s="33">
        <f t="shared" si="56"/>
        <v>376.15</v>
      </c>
      <c r="I118" s="66">
        <f t="shared" si="84"/>
        <v>103</v>
      </c>
      <c r="J118" s="34">
        <f t="shared" si="57"/>
        <v>4.0849427511124754E-2</v>
      </c>
      <c r="K118" s="35">
        <f t="shared" si="58"/>
        <v>4.0849427511099497E-2</v>
      </c>
      <c r="L118" s="36">
        <f t="shared" si="59"/>
        <v>595.08812111709085</v>
      </c>
      <c r="M118" s="74">
        <f t="shared" si="60"/>
        <v>620.43243072139546</v>
      </c>
      <c r="N118" s="37">
        <f t="shared" si="61"/>
        <v>645.77674032570008</v>
      </c>
      <c r="O118" s="82">
        <f t="shared" si="62"/>
        <v>595.08812111673672</v>
      </c>
      <c r="P118" s="74">
        <f t="shared" si="63"/>
        <v>620.43243072101052</v>
      </c>
      <c r="Q118" s="82">
        <f t="shared" si="64"/>
        <v>645.77674032528307</v>
      </c>
      <c r="R118" s="33">
        <f t="shared" si="65"/>
        <v>6.9917477407537048E-5</v>
      </c>
      <c r="S118" s="75">
        <f t="shared" si="66"/>
        <v>6.739816554555225E-5</v>
      </c>
      <c r="T118" s="38">
        <f t="shared" si="67"/>
        <v>6.4950399181462509E-5</v>
      </c>
      <c r="U118" s="39">
        <f t="shared" si="68"/>
        <v>103</v>
      </c>
      <c r="V118" s="39">
        <f t="shared" si="69"/>
        <v>103</v>
      </c>
      <c r="W118" s="39">
        <f t="shared" si="70"/>
        <v>103</v>
      </c>
      <c r="X118" s="33">
        <f t="shared" si="71"/>
        <v>0.99981992692777988</v>
      </c>
      <c r="Y118" s="75">
        <f t="shared" si="72"/>
        <v>0.96379376730139721</v>
      </c>
      <c r="Z118" s="38">
        <f t="shared" si="73"/>
        <v>0.92879070829491395</v>
      </c>
      <c r="AA118" s="66">
        <f t="shared" si="74"/>
        <v>0</v>
      </c>
      <c r="AB118" s="75">
        <f t="shared" si="75"/>
        <v>0</v>
      </c>
      <c r="AC118" s="66">
        <f t="shared" si="76"/>
        <v>0</v>
      </c>
      <c r="AD118" s="40">
        <f t="shared" si="83"/>
        <v>103</v>
      </c>
      <c r="AE118" s="18">
        <f t="shared" si="83"/>
        <v>103</v>
      </c>
      <c r="AF118" s="41">
        <f t="shared" si="83"/>
        <v>103</v>
      </c>
      <c r="AG118" s="42">
        <f t="shared" si="77"/>
        <v>0</v>
      </c>
      <c r="AH118" s="76">
        <f t="shared" si="78"/>
        <v>0</v>
      </c>
      <c r="AI118" s="43">
        <f t="shared" si="79"/>
        <v>0</v>
      </c>
      <c r="AJ118" s="44">
        <f t="shared" si="80"/>
        <v>0</v>
      </c>
      <c r="AK118" s="77">
        <f t="shared" si="81"/>
        <v>0</v>
      </c>
      <c r="AL118" s="45">
        <f t="shared" si="82"/>
        <v>0</v>
      </c>
      <c r="AM118" s="46"/>
      <c r="AN118" s="46"/>
      <c r="AT118" s="91">
        <v>15400</v>
      </c>
      <c r="AU118" s="91">
        <v>1540</v>
      </c>
    </row>
    <row r="119" spans="6:47" x14ac:dyDescent="0.25">
      <c r="F119"/>
      <c r="G119"/>
      <c r="H119" s="33">
        <f t="shared" si="56"/>
        <v>377.15</v>
      </c>
      <c r="I119" s="66">
        <f t="shared" si="84"/>
        <v>104</v>
      </c>
      <c r="J119" s="34">
        <f t="shared" si="57"/>
        <v>4.1060737600371766E-2</v>
      </c>
      <c r="K119" s="35">
        <f t="shared" si="58"/>
        <v>4.1060737600346925E-2</v>
      </c>
      <c r="L119" s="36">
        <f t="shared" si="59"/>
        <v>578.42823470905239</v>
      </c>
      <c r="M119" s="74">
        <f t="shared" si="60"/>
        <v>603.195903421043</v>
      </c>
      <c r="N119" s="37">
        <f t="shared" si="61"/>
        <v>627.96357213303361</v>
      </c>
      <c r="O119" s="82">
        <f t="shared" si="62"/>
        <v>578.42823470871781</v>
      </c>
      <c r="P119" s="74">
        <f t="shared" si="63"/>
        <v>603.19590342067909</v>
      </c>
      <c r="Q119" s="82">
        <f t="shared" si="64"/>
        <v>627.96357213263923</v>
      </c>
      <c r="R119" s="33">
        <f t="shared" si="65"/>
        <v>7.1614028124109618E-5</v>
      </c>
      <c r="S119" s="75">
        <f t="shared" si="66"/>
        <v>6.9103562716756213E-5</v>
      </c>
      <c r="T119" s="38">
        <f t="shared" si="67"/>
        <v>6.6663471809419016E-5</v>
      </c>
      <c r="U119" s="39">
        <f t="shared" si="68"/>
        <v>104</v>
      </c>
      <c r="V119" s="39">
        <f t="shared" si="69"/>
        <v>104</v>
      </c>
      <c r="W119" s="39">
        <f t="shared" si="70"/>
        <v>104</v>
      </c>
      <c r="X119" s="33">
        <f t="shared" si="71"/>
        <v>1.0240806021747677</v>
      </c>
      <c r="Y119" s="75">
        <f t="shared" si="72"/>
        <v>0.98818094684961388</v>
      </c>
      <c r="Z119" s="38">
        <f t="shared" si="73"/>
        <v>0.95328764687469203</v>
      </c>
      <c r="AA119" s="66">
        <f t="shared" si="74"/>
        <v>0</v>
      </c>
      <c r="AB119" s="75">
        <f t="shared" si="75"/>
        <v>0</v>
      </c>
      <c r="AC119" s="66">
        <f t="shared" si="76"/>
        <v>0</v>
      </c>
      <c r="AD119" s="40">
        <f t="shared" si="83"/>
        <v>104</v>
      </c>
      <c r="AE119" s="18">
        <f t="shared" si="83"/>
        <v>104</v>
      </c>
      <c r="AF119" s="41">
        <f t="shared" si="83"/>
        <v>104</v>
      </c>
      <c r="AG119" s="42">
        <f t="shared" si="77"/>
        <v>0</v>
      </c>
      <c r="AH119" s="76">
        <f t="shared" si="78"/>
        <v>0</v>
      </c>
      <c r="AI119" s="43">
        <f t="shared" si="79"/>
        <v>0</v>
      </c>
      <c r="AJ119" s="44">
        <f t="shared" si="80"/>
        <v>0</v>
      </c>
      <c r="AK119" s="77">
        <f t="shared" si="81"/>
        <v>0</v>
      </c>
      <c r="AL119" s="45">
        <f t="shared" si="82"/>
        <v>0</v>
      </c>
      <c r="AM119" s="46"/>
      <c r="AN119" s="46"/>
      <c r="AT119" s="91">
        <v>15800</v>
      </c>
      <c r="AU119" s="91">
        <v>1580</v>
      </c>
    </row>
    <row r="120" spans="6:47" x14ac:dyDescent="0.25">
      <c r="F120"/>
      <c r="G120"/>
      <c r="H120" s="33">
        <f t="shared" si="56"/>
        <v>378.15</v>
      </c>
      <c r="I120" s="66">
        <f t="shared" si="84"/>
        <v>105</v>
      </c>
      <c r="J120" s="34">
        <f t="shared" si="57"/>
        <v>4.1270930090310319E-2</v>
      </c>
      <c r="K120" s="35">
        <f t="shared" si="58"/>
        <v>4.1270930090286123E-2</v>
      </c>
      <c r="L120" s="36">
        <f t="shared" si="59"/>
        <v>562.31916772513648</v>
      </c>
      <c r="M120" s="74">
        <f t="shared" si="60"/>
        <v>586.52562582472422</v>
      </c>
      <c r="N120" s="37">
        <f t="shared" si="61"/>
        <v>610.73208392431195</v>
      </c>
      <c r="O120" s="82">
        <f t="shared" si="62"/>
        <v>562.31916772482032</v>
      </c>
      <c r="P120" s="74">
        <f t="shared" si="63"/>
        <v>586.5256258243802</v>
      </c>
      <c r="Q120" s="82">
        <f t="shared" si="64"/>
        <v>610.73208392393894</v>
      </c>
      <c r="R120" s="33">
        <f t="shared" si="65"/>
        <v>7.3286081155673913E-5</v>
      </c>
      <c r="S120" s="75">
        <f t="shared" si="66"/>
        <v>7.0785342997810581E-5</v>
      </c>
      <c r="T120" s="38">
        <f t="shared" si="67"/>
        <v>6.83537929073948E-5</v>
      </c>
      <c r="U120" s="39">
        <f t="shared" si="68"/>
        <v>105</v>
      </c>
      <c r="V120" s="39">
        <f t="shared" si="69"/>
        <v>105</v>
      </c>
      <c r="W120" s="39">
        <f t="shared" si="70"/>
        <v>105</v>
      </c>
      <c r="X120" s="33">
        <f t="shared" si="71"/>
        <v>1.047990960526137</v>
      </c>
      <c r="Y120" s="75">
        <f t="shared" si="72"/>
        <v>1.0122304048686914</v>
      </c>
      <c r="Z120" s="38">
        <f t="shared" si="73"/>
        <v>0.97745923857574568</v>
      </c>
      <c r="AA120" s="66">
        <f t="shared" si="74"/>
        <v>0</v>
      </c>
      <c r="AB120" s="75">
        <f t="shared" si="75"/>
        <v>0</v>
      </c>
      <c r="AC120" s="66">
        <f t="shared" si="76"/>
        <v>0</v>
      </c>
      <c r="AD120" s="40">
        <f t="shared" si="83"/>
        <v>105</v>
      </c>
      <c r="AE120" s="18">
        <f t="shared" si="83"/>
        <v>105</v>
      </c>
      <c r="AF120" s="41">
        <f t="shared" si="83"/>
        <v>105</v>
      </c>
      <c r="AG120" s="42">
        <f t="shared" si="77"/>
        <v>0</v>
      </c>
      <c r="AH120" s="76">
        <f t="shared" si="78"/>
        <v>0</v>
      </c>
      <c r="AI120" s="43">
        <f t="shared" si="79"/>
        <v>0</v>
      </c>
      <c r="AJ120" s="44">
        <f t="shared" si="80"/>
        <v>0</v>
      </c>
      <c r="AK120" s="77">
        <f t="shared" si="81"/>
        <v>0</v>
      </c>
      <c r="AL120" s="45">
        <f t="shared" si="82"/>
        <v>0</v>
      </c>
      <c r="AM120" s="46"/>
      <c r="AN120" s="46"/>
      <c r="AT120" s="91">
        <v>16200.000000000002</v>
      </c>
      <c r="AU120" s="91">
        <v>1620.0000000000002</v>
      </c>
    </row>
    <row r="121" spans="6:47" x14ac:dyDescent="0.25">
      <c r="F121"/>
      <c r="G121"/>
      <c r="H121" s="33">
        <f t="shared" si="56"/>
        <v>379.15</v>
      </c>
      <c r="I121" s="66">
        <f t="shared" si="84"/>
        <v>106</v>
      </c>
      <c r="J121" s="34">
        <f t="shared" si="57"/>
        <v>4.1480013823873098E-2</v>
      </c>
      <c r="K121" s="35">
        <f t="shared" si="58"/>
        <v>4.1480013823849353E-2</v>
      </c>
      <c r="L121" s="36">
        <f t="shared" si="59"/>
        <v>546.74016079540991</v>
      </c>
      <c r="M121" s="74">
        <f t="shared" si="60"/>
        <v>570.40037628902087</v>
      </c>
      <c r="N121" s="37">
        <f t="shared" si="61"/>
        <v>594.06059178263183</v>
      </c>
      <c r="O121" s="82">
        <f t="shared" si="62"/>
        <v>546.74016079511102</v>
      </c>
      <c r="P121" s="74">
        <f t="shared" si="63"/>
        <v>570.4003762886955</v>
      </c>
      <c r="Q121" s="82">
        <f t="shared" si="64"/>
        <v>594.06059178227895</v>
      </c>
      <c r="R121" s="33">
        <f t="shared" si="65"/>
        <v>7.4933510829009188E-5</v>
      </c>
      <c r="S121" s="75">
        <f t="shared" si="66"/>
        <v>7.2443346893243376E-5</v>
      </c>
      <c r="T121" s="38">
        <f t="shared" si="67"/>
        <v>7.0021171529182757E-5</v>
      </c>
      <c r="U121" s="39">
        <f t="shared" si="68"/>
        <v>106</v>
      </c>
      <c r="V121" s="39">
        <f t="shared" si="69"/>
        <v>106</v>
      </c>
      <c r="W121" s="39">
        <f t="shared" si="70"/>
        <v>106</v>
      </c>
      <c r="X121" s="33">
        <f t="shared" si="71"/>
        <v>1.0715492048548314</v>
      </c>
      <c r="Y121" s="75">
        <f t="shared" si="72"/>
        <v>1.0359398605733805</v>
      </c>
      <c r="Z121" s="38">
        <f t="shared" si="73"/>
        <v>1.0013027528673135</v>
      </c>
      <c r="AA121" s="66">
        <f t="shared" si="74"/>
        <v>0</v>
      </c>
      <c r="AB121" s="75">
        <f t="shared" si="75"/>
        <v>0</v>
      </c>
      <c r="AC121" s="66">
        <f t="shared" si="76"/>
        <v>0</v>
      </c>
      <c r="AD121" s="40">
        <f t="shared" si="83"/>
        <v>106</v>
      </c>
      <c r="AE121" s="18">
        <f t="shared" si="83"/>
        <v>106</v>
      </c>
      <c r="AF121" s="41">
        <f t="shared" si="83"/>
        <v>106</v>
      </c>
      <c r="AG121" s="42">
        <f t="shared" si="77"/>
        <v>0</v>
      </c>
      <c r="AH121" s="76">
        <f t="shared" si="78"/>
        <v>0</v>
      </c>
      <c r="AI121" s="43">
        <f t="shared" si="79"/>
        <v>0</v>
      </c>
      <c r="AJ121" s="44">
        <f t="shared" si="80"/>
        <v>0</v>
      </c>
      <c r="AK121" s="77">
        <f t="shared" si="81"/>
        <v>0</v>
      </c>
      <c r="AL121" s="45">
        <f t="shared" si="82"/>
        <v>0</v>
      </c>
      <c r="AM121" s="46"/>
      <c r="AN121" s="46"/>
      <c r="AT121" s="91">
        <v>16500</v>
      </c>
      <c r="AU121" s="91">
        <v>1650</v>
      </c>
    </row>
    <row r="122" spans="6:47" x14ac:dyDescent="0.25">
      <c r="F122"/>
      <c r="G122"/>
      <c r="H122" s="33">
        <f t="shared" si="56"/>
        <v>380.15</v>
      </c>
      <c r="I122" s="66">
        <f t="shared" si="84"/>
        <v>107</v>
      </c>
      <c r="J122" s="34">
        <f t="shared" si="57"/>
        <v>4.1687997550945995E-2</v>
      </c>
      <c r="K122" s="35">
        <f t="shared" si="58"/>
        <v>4.1687997550922971E-2</v>
      </c>
      <c r="L122" s="36">
        <f t="shared" si="59"/>
        <v>531.67132709207351</v>
      </c>
      <c r="M122" s="74">
        <f t="shared" si="60"/>
        <v>554.79982065688296</v>
      </c>
      <c r="N122" s="37">
        <f t="shared" si="61"/>
        <v>577.9283142216924</v>
      </c>
      <c r="O122" s="82">
        <f t="shared" si="62"/>
        <v>531.67132709179077</v>
      </c>
      <c r="P122" s="74">
        <f t="shared" si="63"/>
        <v>554.79982065657521</v>
      </c>
      <c r="Q122" s="82">
        <f t="shared" si="64"/>
        <v>577.92831422135839</v>
      </c>
      <c r="R122" s="33">
        <f t="shared" si="65"/>
        <v>7.6556221252220582E-5</v>
      </c>
      <c r="S122" s="75">
        <f t="shared" si="66"/>
        <v>7.4077444495290648E-5</v>
      </c>
      <c r="T122" s="38">
        <f t="shared" si="67"/>
        <v>7.1665446040912036E-5</v>
      </c>
      <c r="U122" s="39">
        <f t="shared" si="68"/>
        <v>107</v>
      </c>
      <c r="V122" s="39">
        <f t="shared" si="69"/>
        <v>107</v>
      </c>
      <c r="W122" s="39">
        <f t="shared" si="70"/>
        <v>107</v>
      </c>
      <c r="X122" s="33">
        <f t="shared" si="71"/>
        <v>1.0947539639067543</v>
      </c>
      <c r="Y122" s="75">
        <f t="shared" si="72"/>
        <v>1.0593074562826563</v>
      </c>
      <c r="Z122" s="38">
        <f t="shared" si="73"/>
        <v>1.0248158783850421</v>
      </c>
      <c r="AA122" s="66">
        <f t="shared" si="74"/>
        <v>0</v>
      </c>
      <c r="AB122" s="75">
        <f t="shared" si="75"/>
        <v>0</v>
      </c>
      <c r="AC122" s="66">
        <f t="shared" si="76"/>
        <v>0</v>
      </c>
      <c r="AD122" s="40">
        <f t="shared" si="83"/>
        <v>107</v>
      </c>
      <c r="AE122" s="18">
        <f t="shared" si="83"/>
        <v>107</v>
      </c>
      <c r="AF122" s="41">
        <f t="shared" si="83"/>
        <v>107</v>
      </c>
      <c r="AG122" s="42">
        <f t="shared" si="77"/>
        <v>0</v>
      </c>
      <c r="AH122" s="76">
        <f t="shared" si="78"/>
        <v>0</v>
      </c>
      <c r="AI122" s="43">
        <f t="shared" si="79"/>
        <v>0</v>
      </c>
      <c r="AJ122" s="44">
        <f t="shared" si="80"/>
        <v>0</v>
      </c>
      <c r="AK122" s="77">
        <f t="shared" si="81"/>
        <v>0</v>
      </c>
      <c r="AL122" s="45">
        <f t="shared" si="82"/>
        <v>0</v>
      </c>
      <c r="AM122" s="46"/>
      <c r="AN122" s="46"/>
      <c r="AT122" s="91">
        <v>16900</v>
      </c>
      <c r="AU122" s="91">
        <v>1690</v>
      </c>
    </row>
    <row r="123" spans="6:47" x14ac:dyDescent="0.25">
      <c r="F123"/>
      <c r="G123"/>
      <c r="H123" s="33">
        <f t="shared" si="56"/>
        <v>381.15</v>
      </c>
      <c r="I123" s="66">
        <f t="shared" si="84"/>
        <v>108</v>
      </c>
      <c r="J123" s="34">
        <f t="shared" si="57"/>
        <v>4.1894889929588758E-2</v>
      </c>
      <c r="K123" s="35">
        <f t="shared" si="58"/>
        <v>4.1894889929566095E-2</v>
      </c>
      <c r="L123" s="36">
        <f t="shared" si="59"/>
        <v>517.09361204562083</v>
      </c>
      <c r="M123" s="74">
        <f t="shared" si="60"/>
        <v>539.70447147246671</v>
      </c>
      <c r="N123" s="37">
        <f t="shared" si="61"/>
        <v>562.31533089931258</v>
      </c>
      <c r="O123" s="82">
        <f t="shared" si="62"/>
        <v>517.09361204535344</v>
      </c>
      <c r="P123" s="74">
        <f t="shared" si="63"/>
        <v>539.70447147217544</v>
      </c>
      <c r="Q123" s="82">
        <f t="shared" si="64"/>
        <v>562.31533089899631</v>
      </c>
      <c r="R123" s="33">
        <f t="shared" si="65"/>
        <v>7.8154145171141246E-5</v>
      </c>
      <c r="S123" s="75">
        <f t="shared" si="66"/>
        <v>7.5687534440049313E-5</v>
      </c>
      <c r="T123" s="38">
        <f t="shared" si="67"/>
        <v>7.3286483173462153E-5</v>
      </c>
      <c r="U123" s="39">
        <f t="shared" si="68"/>
        <v>108</v>
      </c>
      <c r="V123" s="39">
        <f t="shared" si="69"/>
        <v>108</v>
      </c>
      <c r="W123" s="39">
        <f t="shared" si="70"/>
        <v>108</v>
      </c>
      <c r="X123" s="33">
        <f t="shared" si="71"/>
        <v>1.1176042759473197</v>
      </c>
      <c r="Y123" s="75">
        <f t="shared" si="72"/>
        <v>1.0823317424927053</v>
      </c>
      <c r="Z123" s="38">
        <f t="shared" si="73"/>
        <v>1.0479967093805087</v>
      </c>
      <c r="AA123" s="66">
        <f t="shared" si="74"/>
        <v>0</v>
      </c>
      <c r="AB123" s="75">
        <f t="shared" si="75"/>
        <v>0</v>
      </c>
      <c r="AC123" s="66">
        <f t="shared" si="76"/>
        <v>0</v>
      </c>
      <c r="AD123" s="40">
        <f t="shared" si="83"/>
        <v>108</v>
      </c>
      <c r="AE123" s="18">
        <f t="shared" si="83"/>
        <v>108</v>
      </c>
      <c r="AF123" s="41">
        <f t="shared" si="83"/>
        <v>108</v>
      </c>
      <c r="AG123" s="42">
        <f t="shared" si="77"/>
        <v>0</v>
      </c>
      <c r="AH123" s="76">
        <f t="shared" si="78"/>
        <v>0</v>
      </c>
      <c r="AI123" s="43">
        <f t="shared" si="79"/>
        <v>0</v>
      </c>
      <c r="AJ123" s="44">
        <f t="shared" si="80"/>
        <v>0</v>
      </c>
      <c r="AK123" s="77">
        <f t="shared" si="81"/>
        <v>0</v>
      </c>
      <c r="AL123" s="45">
        <f t="shared" si="82"/>
        <v>0</v>
      </c>
      <c r="AM123" s="46"/>
      <c r="AN123" s="46"/>
      <c r="AT123" s="91">
        <v>17400</v>
      </c>
      <c r="AU123" s="91">
        <v>1740</v>
      </c>
    </row>
    <row r="124" spans="6:47" x14ac:dyDescent="0.25">
      <c r="F124"/>
      <c r="G124"/>
      <c r="H124" s="33">
        <f t="shared" si="56"/>
        <v>382.15</v>
      </c>
      <c r="I124" s="66">
        <f t="shared" si="84"/>
        <v>109</v>
      </c>
      <c r="J124" s="34">
        <f t="shared" si="57"/>
        <v>4.2100699527236406E-2</v>
      </c>
      <c r="K124" s="35">
        <f t="shared" si="58"/>
        <v>4.2100699527214354E-2</v>
      </c>
      <c r="L124" s="36">
        <f t="shared" si="59"/>
        <v>502.98875508101389</v>
      </c>
      <c r="M124" s="74">
        <f t="shared" si="60"/>
        <v>525.09564923240657</v>
      </c>
      <c r="N124" s="37">
        <f t="shared" si="61"/>
        <v>547.20254338379925</v>
      </c>
      <c r="O124" s="82">
        <f t="shared" si="62"/>
        <v>502.98875508076082</v>
      </c>
      <c r="P124" s="74">
        <f t="shared" si="63"/>
        <v>525.09564923213088</v>
      </c>
      <c r="Q124" s="82">
        <f t="shared" si="64"/>
        <v>547.2025433834998</v>
      </c>
      <c r="R124" s="33">
        <f t="shared" si="65"/>
        <v>7.9727242809925883E-5</v>
      </c>
      <c r="S124" s="75">
        <f t="shared" si="66"/>
        <v>7.7273542842389018E-5</v>
      </c>
      <c r="T124" s="38">
        <f t="shared" si="67"/>
        <v>7.4884177048850946E-5</v>
      </c>
      <c r="U124" s="39">
        <f t="shared" si="68"/>
        <v>109</v>
      </c>
      <c r="V124" s="39">
        <f t="shared" si="69"/>
        <v>109</v>
      </c>
      <c r="W124" s="39">
        <f t="shared" si="70"/>
        <v>109</v>
      </c>
      <c r="X124" s="33">
        <f t="shared" si="71"/>
        <v>1.1400995721819402</v>
      </c>
      <c r="Y124" s="75">
        <f t="shared" si="72"/>
        <v>1.105011662646163</v>
      </c>
      <c r="Z124" s="38">
        <f t="shared" si="73"/>
        <v>1.0708437317985684</v>
      </c>
      <c r="AA124" s="66">
        <f t="shared" si="74"/>
        <v>0</v>
      </c>
      <c r="AB124" s="75">
        <f t="shared" si="75"/>
        <v>0</v>
      </c>
      <c r="AC124" s="66">
        <f t="shared" si="76"/>
        <v>0</v>
      </c>
      <c r="AD124" s="40">
        <f t="shared" si="83"/>
        <v>109</v>
      </c>
      <c r="AE124" s="18">
        <f t="shared" si="83"/>
        <v>109</v>
      </c>
      <c r="AF124" s="41">
        <f t="shared" si="83"/>
        <v>109</v>
      </c>
      <c r="AG124" s="42">
        <f t="shared" si="77"/>
        <v>0</v>
      </c>
      <c r="AH124" s="76">
        <f t="shared" si="78"/>
        <v>0</v>
      </c>
      <c r="AI124" s="43">
        <f t="shared" si="79"/>
        <v>0</v>
      </c>
      <c r="AJ124" s="44">
        <f t="shared" si="80"/>
        <v>0</v>
      </c>
      <c r="AK124" s="77">
        <f t="shared" si="81"/>
        <v>0</v>
      </c>
      <c r="AL124" s="45">
        <f t="shared" si="82"/>
        <v>0</v>
      </c>
      <c r="AM124" s="46"/>
      <c r="AN124" s="46"/>
      <c r="AT124" s="91">
        <v>17800</v>
      </c>
      <c r="AU124" s="91">
        <v>1780</v>
      </c>
    </row>
    <row r="125" spans="6:47" x14ac:dyDescent="0.25">
      <c r="F125"/>
      <c r="G125"/>
      <c r="H125" s="33">
        <f t="shared" si="56"/>
        <v>383.15</v>
      </c>
      <c r="I125" s="66">
        <f t="shared" si="84"/>
        <v>110</v>
      </c>
      <c r="J125" s="34">
        <f t="shared" si="57"/>
        <v>4.2305434821881843E-2</v>
      </c>
      <c r="K125" s="35">
        <f t="shared" si="58"/>
        <v>4.230543482186018E-2</v>
      </c>
      <c r="L125" s="36">
        <f t="shared" si="59"/>
        <v>489.33925326480573</v>
      </c>
      <c r="M125" s="74">
        <f t="shared" si="60"/>
        <v>510.95544556399909</v>
      </c>
      <c r="N125" s="37">
        <f t="shared" si="61"/>
        <v>532.57163786319245</v>
      </c>
      <c r="O125" s="82">
        <f t="shared" si="62"/>
        <v>489.33925326456631</v>
      </c>
      <c r="P125" s="74">
        <f t="shared" si="63"/>
        <v>510.95544556373801</v>
      </c>
      <c r="Q125" s="82">
        <f t="shared" si="64"/>
        <v>532.5716378629088</v>
      </c>
      <c r="R125" s="33">
        <f t="shared" si="65"/>
        <v>8.1275500701167306E-5</v>
      </c>
      <c r="S125" s="75">
        <f t="shared" si="66"/>
        <v>7.8835422214856095E-5</v>
      </c>
      <c r="T125" s="38">
        <f t="shared" si="67"/>
        <v>7.6458448185699361E-5</v>
      </c>
      <c r="U125" s="39">
        <f t="shared" si="68"/>
        <v>110</v>
      </c>
      <c r="V125" s="39">
        <f t="shared" si="69"/>
        <v>110</v>
      </c>
      <c r="W125" s="39">
        <f t="shared" si="70"/>
        <v>110</v>
      </c>
      <c r="X125" s="33">
        <f t="shared" si="71"/>
        <v>1.1622396600266927</v>
      </c>
      <c r="Y125" s="75">
        <f t="shared" si="72"/>
        <v>1.1273465376724421</v>
      </c>
      <c r="Z125" s="38">
        <f t="shared" si="73"/>
        <v>1.0933558090555009</v>
      </c>
      <c r="AA125" s="66">
        <f t="shared" si="74"/>
        <v>0</v>
      </c>
      <c r="AB125" s="75">
        <f t="shared" si="75"/>
        <v>0</v>
      </c>
      <c r="AC125" s="66">
        <f t="shared" si="76"/>
        <v>0</v>
      </c>
      <c r="AD125" s="40">
        <f t="shared" si="83"/>
        <v>110</v>
      </c>
      <c r="AE125" s="18">
        <f t="shared" si="83"/>
        <v>110</v>
      </c>
      <c r="AF125" s="41">
        <f t="shared" si="83"/>
        <v>110</v>
      </c>
      <c r="AG125" s="42">
        <f t="shared" si="77"/>
        <v>0</v>
      </c>
      <c r="AH125" s="76">
        <f t="shared" si="78"/>
        <v>0</v>
      </c>
      <c r="AI125" s="43">
        <f t="shared" si="79"/>
        <v>0</v>
      </c>
      <c r="AJ125" s="44">
        <f t="shared" si="80"/>
        <v>0</v>
      </c>
      <c r="AK125" s="77">
        <f t="shared" si="81"/>
        <v>0</v>
      </c>
      <c r="AL125" s="45">
        <f t="shared" si="82"/>
        <v>0</v>
      </c>
      <c r="AM125" s="46"/>
      <c r="AN125" s="46"/>
      <c r="AT125" s="91">
        <v>18200</v>
      </c>
      <c r="AU125" s="91">
        <v>1820</v>
      </c>
    </row>
    <row r="126" spans="6:47" x14ac:dyDescent="0.25">
      <c r="F126"/>
      <c r="G126"/>
      <c r="H126" s="33">
        <f t="shared" si="56"/>
        <v>384.15</v>
      </c>
      <c r="I126" s="66">
        <f t="shared" si="84"/>
        <v>111</v>
      </c>
      <c r="J126" s="34">
        <f t="shared" si="57"/>
        <v>4.2509104203240042E-2</v>
      </c>
      <c r="K126" s="35">
        <f t="shared" si="58"/>
        <v>4.2509104203218954E-2</v>
      </c>
      <c r="L126" s="36">
        <f t="shared" si="59"/>
        <v>476.12832676045468</v>
      </c>
      <c r="M126" s="74">
        <f t="shared" si="60"/>
        <v>497.26668822710059</v>
      </c>
      <c r="N126" s="37">
        <f t="shared" si="61"/>
        <v>518.40504969374649</v>
      </c>
      <c r="O126" s="82">
        <f t="shared" si="62"/>
        <v>476.12832676022794</v>
      </c>
      <c r="P126" s="74">
        <f t="shared" si="63"/>
        <v>497.26668822685332</v>
      </c>
      <c r="Q126" s="82">
        <f t="shared" si="64"/>
        <v>518.40504969347774</v>
      </c>
      <c r="R126" s="33">
        <f t="shared" si="65"/>
        <v>8.2798930510535909E-5</v>
      </c>
      <c r="S126" s="75">
        <f t="shared" si="66"/>
        <v>8.0373150375511953E-5</v>
      </c>
      <c r="T126" s="38">
        <f t="shared" si="67"/>
        <v>7.8009242488624413E-5</v>
      </c>
      <c r="U126" s="39">
        <f t="shared" si="68"/>
        <v>111</v>
      </c>
      <c r="V126" s="39">
        <f t="shared" si="69"/>
        <v>111</v>
      </c>
      <c r="W126" s="39">
        <f t="shared" si="70"/>
        <v>111</v>
      </c>
      <c r="X126" s="33">
        <f t="shared" si="71"/>
        <v>1.1840247063006635</v>
      </c>
      <c r="Y126" s="75">
        <f t="shared" si="72"/>
        <v>1.1493360503698211</v>
      </c>
      <c r="Z126" s="38">
        <f t="shared" si="73"/>
        <v>1.1155321675873293</v>
      </c>
      <c r="AA126" s="66">
        <f t="shared" si="74"/>
        <v>0</v>
      </c>
      <c r="AB126" s="75">
        <f t="shared" si="75"/>
        <v>0</v>
      </c>
      <c r="AC126" s="66">
        <f t="shared" si="76"/>
        <v>0</v>
      </c>
      <c r="AD126" s="40">
        <f t="shared" si="83"/>
        <v>111</v>
      </c>
      <c r="AE126" s="18">
        <f t="shared" si="83"/>
        <v>111</v>
      </c>
      <c r="AF126" s="41">
        <f t="shared" si="83"/>
        <v>111</v>
      </c>
      <c r="AG126" s="42">
        <f t="shared" si="77"/>
        <v>0</v>
      </c>
      <c r="AH126" s="76">
        <f t="shared" si="78"/>
        <v>0</v>
      </c>
      <c r="AI126" s="43">
        <f t="shared" si="79"/>
        <v>0</v>
      </c>
      <c r="AJ126" s="44">
        <f t="shared" si="80"/>
        <v>0</v>
      </c>
      <c r="AK126" s="77">
        <f t="shared" si="81"/>
        <v>0</v>
      </c>
      <c r="AL126" s="45">
        <f t="shared" si="82"/>
        <v>0</v>
      </c>
      <c r="AM126" s="46"/>
      <c r="AN126" s="46"/>
      <c r="AT126" s="91">
        <v>18700</v>
      </c>
      <c r="AU126" s="91">
        <v>1870</v>
      </c>
    </row>
    <row r="127" spans="6:47" x14ac:dyDescent="0.25">
      <c r="F127"/>
      <c r="G127"/>
      <c r="H127" s="33">
        <f t="shared" si="56"/>
        <v>385.15</v>
      </c>
      <c r="I127" s="66">
        <f t="shared" si="84"/>
        <v>112</v>
      </c>
      <c r="J127" s="34">
        <f t="shared" si="57"/>
        <v>4.2711715973894067E-2</v>
      </c>
      <c r="K127" s="35">
        <f t="shared" si="58"/>
        <v>4.2711715973873354E-2</v>
      </c>
      <c r="L127" s="36">
        <f t="shared" si="59"/>
        <v>463.33988599497769</v>
      </c>
      <c r="M127" s="74">
        <f t="shared" si="60"/>
        <v>484.01290784244264</v>
      </c>
      <c r="N127" s="37">
        <f t="shared" si="61"/>
        <v>504.6859296899076</v>
      </c>
      <c r="O127" s="82">
        <f t="shared" si="62"/>
        <v>463.33988599476294</v>
      </c>
      <c r="P127" s="74">
        <f t="shared" si="63"/>
        <v>484.01290784220834</v>
      </c>
      <c r="Q127" s="82">
        <f t="shared" si="64"/>
        <v>504.68592968965282</v>
      </c>
      <c r="R127" s="33">
        <f t="shared" si="65"/>
        <v>8.4297567860606163E-5</v>
      </c>
      <c r="S127" s="75">
        <f t="shared" si="66"/>
        <v>8.1886729349353761E-5</v>
      </c>
      <c r="T127" s="38">
        <f t="shared" si="67"/>
        <v>7.9536530226155292E-5</v>
      </c>
      <c r="U127" s="39">
        <f t="shared" si="68"/>
        <v>112</v>
      </c>
      <c r="V127" s="39">
        <f t="shared" si="69"/>
        <v>112</v>
      </c>
      <c r="W127" s="39">
        <f t="shared" si="70"/>
        <v>112</v>
      </c>
      <c r="X127" s="33">
        <f t="shared" si="71"/>
        <v>1.2054552204066682</v>
      </c>
      <c r="Y127" s="75">
        <f t="shared" si="72"/>
        <v>1.1709802296957588</v>
      </c>
      <c r="Z127" s="38">
        <f t="shared" si="73"/>
        <v>1.1373723822340207</v>
      </c>
      <c r="AA127" s="66">
        <f t="shared" si="74"/>
        <v>0</v>
      </c>
      <c r="AB127" s="75">
        <f t="shared" si="75"/>
        <v>0</v>
      </c>
      <c r="AC127" s="66">
        <f t="shared" si="76"/>
        <v>0</v>
      </c>
      <c r="AD127" s="40">
        <f t="shared" si="83"/>
        <v>112</v>
      </c>
      <c r="AE127" s="18">
        <f t="shared" si="83"/>
        <v>112</v>
      </c>
      <c r="AF127" s="41">
        <f t="shared" si="83"/>
        <v>112</v>
      </c>
      <c r="AG127" s="42">
        <f t="shared" si="77"/>
        <v>0</v>
      </c>
      <c r="AH127" s="76">
        <f t="shared" si="78"/>
        <v>0</v>
      </c>
      <c r="AI127" s="43">
        <f t="shared" si="79"/>
        <v>0</v>
      </c>
      <c r="AJ127" s="44">
        <f t="shared" si="80"/>
        <v>0</v>
      </c>
      <c r="AK127" s="77">
        <f t="shared" si="81"/>
        <v>0</v>
      </c>
      <c r="AL127" s="45">
        <f t="shared" si="82"/>
        <v>0</v>
      </c>
      <c r="AM127" s="46"/>
      <c r="AN127" s="46"/>
      <c r="AT127" s="91">
        <v>19100</v>
      </c>
      <c r="AU127" s="91">
        <v>1910</v>
      </c>
    </row>
    <row r="128" spans="6:47" x14ac:dyDescent="0.25">
      <c r="F128"/>
      <c r="G128"/>
      <c r="H128" s="33">
        <f t="shared" si="56"/>
        <v>386.15</v>
      </c>
      <c r="I128" s="66">
        <f t="shared" si="84"/>
        <v>113</v>
      </c>
      <c r="J128" s="34">
        <f t="shared" si="57"/>
        <v>4.2913278350423231E-2</v>
      </c>
      <c r="K128" s="35">
        <f t="shared" si="58"/>
        <v>4.2913278350403081E-2</v>
      </c>
      <c r="L128" s="36">
        <f t="shared" si="59"/>
        <v>450.95850044562803</v>
      </c>
      <c r="M128" s="74">
        <f t="shared" si="60"/>
        <v>471.17830625461323</v>
      </c>
      <c r="N128" s="37">
        <f t="shared" si="61"/>
        <v>491.39811206359843</v>
      </c>
      <c r="O128" s="82">
        <f t="shared" si="62"/>
        <v>450.95850044542465</v>
      </c>
      <c r="P128" s="74">
        <f t="shared" si="63"/>
        <v>471.1783062543912</v>
      </c>
      <c r="Q128" s="82">
        <f t="shared" si="64"/>
        <v>491.39811206335696</v>
      </c>
      <c r="R128" s="33">
        <f t="shared" si="65"/>
        <v>8.5771471158199603E-5</v>
      </c>
      <c r="S128" s="75">
        <f t="shared" si="66"/>
        <v>8.3376184267664084E-5</v>
      </c>
      <c r="T128" s="38">
        <f t="shared" si="67"/>
        <v>8.1040305001501902E-5</v>
      </c>
      <c r="U128" s="39">
        <f t="shared" si="68"/>
        <v>113</v>
      </c>
      <c r="V128" s="39">
        <f t="shared" si="69"/>
        <v>113</v>
      </c>
      <c r="W128" s="39">
        <f t="shared" si="70"/>
        <v>113</v>
      </c>
      <c r="X128" s="33">
        <f t="shared" si="71"/>
        <v>1.2265320375622544</v>
      </c>
      <c r="Y128" s="75">
        <f t="shared" si="72"/>
        <v>1.1922794350275965</v>
      </c>
      <c r="Z128" s="38">
        <f t="shared" si="73"/>
        <v>1.1588763615214774</v>
      </c>
      <c r="AA128" s="66">
        <f t="shared" si="74"/>
        <v>0</v>
      </c>
      <c r="AB128" s="75">
        <f t="shared" si="75"/>
        <v>0</v>
      </c>
      <c r="AC128" s="66">
        <f t="shared" si="76"/>
        <v>0</v>
      </c>
      <c r="AD128" s="40">
        <f t="shared" si="83"/>
        <v>113</v>
      </c>
      <c r="AE128" s="18">
        <f t="shared" si="83"/>
        <v>113</v>
      </c>
      <c r="AF128" s="41">
        <f t="shared" si="83"/>
        <v>113</v>
      </c>
      <c r="AG128" s="42">
        <f t="shared" si="77"/>
        <v>0</v>
      </c>
      <c r="AH128" s="76">
        <f t="shared" si="78"/>
        <v>0</v>
      </c>
      <c r="AI128" s="43">
        <f t="shared" si="79"/>
        <v>0</v>
      </c>
      <c r="AJ128" s="44">
        <f t="shared" si="80"/>
        <v>0</v>
      </c>
      <c r="AK128" s="77">
        <f t="shared" si="81"/>
        <v>0</v>
      </c>
      <c r="AL128" s="45">
        <f t="shared" si="82"/>
        <v>0</v>
      </c>
      <c r="AM128" s="46"/>
      <c r="AN128" s="46"/>
      <c r="AT128" s="91">
        <v>19600</v>
      </c>
      <c r="AU128" s="91">
        <v>1960</v>
      </c>
    </row>
    <row r="129" spans="6:47" x14ac:dyDescent="0.25">
      <c r="F129"/>
      <c r="G129"/>
      <c r="H129" s="33">
        <f t="shared" si="56"/>
        <v>387.15</v>
      </c>
      <c r="I129" s="66">
        <f t="shared" si="84"/>
        <v>114</v>
      </c>
      <c r="J129" s="34">
        <f t="shared" si="57"/>
        <v>4.3113799464513936E-2</v>
      </c>
      <c r="K129" s="35">
        <f t="shared" si="58"/>
        <v>4.311379946449416E-2</v>
      </c>
      <c r="L129" s="36">
        <f t="shared" si="59"/>
        <v>438.96936896050482</v>
      </c>
      <c r="M129" s="74">
        <f t="shared" si="60"/>
        <v>458.74772644317767</v>
      </c>
      <c r="N129" s="37">
        <f t="shared" si="61"/>
        <v>478.52608392585051</v>
      </c>
      <c r="O129" s="82">
        <f t="shared" si="62"/>
        <v>438.96936896031212</v>
      </c>
      <c r="P129" s="74">
        <f t="shared" si="63"/>
        <v>458.74772644296718</v>
      </c>
      <c r="Q129" s="82">
        <f t="shared" si="64"/>
        <v>478.52608392562155</v>
      </c>
      <c r="R129" s="33">
        <f t="shared" si="65"/>
        <v>8.7220720429235184E-5</v>
      </c>
      <c r="S129" s="75">
        <f t="shared" si="66"/>
        <v>8.4841562269332991E-5</v>
      </c>
      <c r="T129" s="38">
        <f t="shared" si="67"/>
        <v>8.2520582720232584E-5</v>
      </c>
      <c r="U129" s="39">
        <f t="shared" si="68"/>
        <v>114</v>
      </c>
      <c r="V129" s="39">
        <f t="shared" si="69"/>
        <v>114</v>
      </c>
      <c r="W129" s="39">
        <f t="shared" si="70"/>
        <v>114</v>
      </c>
      <c r="X129" s="33">
        <f t="shared" si="71"/>
        <v>1.2472563021380632</v>
      </c>
      <c r="Y129" s="75">
        <f t="shared" si="72"/>
        <v>1.2132343404514618</v>
      </c>
      <c r="Z129" s="38">
        <f t="shared" si="73"/>
        <v>1.180044332899326</v>
      </c>
      <c r="AA129" s="66">
        <f t="shared" si="74"/>
        <v>0</v>
      </c>
      <c r="AB129" s="75">
        <f t="shared" si="75"/>
        <v>0</v>
      </c>
      <c r="AC129" s="66">
        <f t="shared" si="76"/>
        <v>0</v>
      </c>
      <c r="AD129" s="40">
        <f t="shared" si="83"/>
        <v>114</v>
      </c>
      <c r="AE129" s="18">
        <f t="shared" si="83"/>
        <v>114</v>
      </c>
      <c r="AF129" s="41">
        <f t="shared" si="83"/>
        <v>114</v>
      </c>
      <c r="AG129" s="42">
        <f t="shared" si="77"/>
        <v>0</v>
      </c>
      <c r="AH129" s="76">
        <f t="shared" si="78"/>
        <v>0</v>
      </c>
      <c r="AI129" s="43">
        <f t="shared" si="79"/>
        <v>0</v>
      </c>
      <c r="AJ129" s="44">
        <f t="shared" si="80"/>
        <v>0</v>
      </c>
      <c r="AK129" s="77">
        <f t="shared" si="81"/>
        <v>0</v>
      </c>
      <c r="AL129" s="45">
        <f t="shared" si="82"/>
        <v>0</v>
      </c>
      <c r="AM129" s="46"/>
      <c r="AN129" s="46"/>
      <c r="AT129" s="91">
        <v>20000</v>
      </c>
      <c r="AU129" s="91">
        <v>2000</v>
      </c>
    </row>
    <row r="130" spans="6:47" x14ac:dyDescent="0.25">
      <c r="F130"/>
      <c r="G130"/>
      <c r="H130" s="33">
        <f t="shared" si="56"/>
        <v>388.15</v>
      </c>
      <c r="I130" s="66">
        <f t="shared" si="84"/>
        <v>115</v>
      </c>
      <c r="J130" s="34">
        <f t="shared" si="57"/>
        <v>4.3313287364053085E-2</v>
      </c>
      <c r="K130" s="35">
        <f t="shared" si="58"/>
        <v>4.3313287364033684E-2</v>
      </c>
      <c r="L130" s="36">
        <f t="shared" si="59"/>
        <v>427.35829153189854</v>
      </c>
      <c r="M130" s="74">
        <f t="shared" si="60"/>
        <v>446.70662390031902</v>
      </c>
      <c r="N130" s="37">
        <f t="shared" si="61"/>
        <v>466.05495626873949</v>
      </c>
      <c r="O130" s="82">
        <f t="shared" si="62"/>
        <v>427.35829153171591</v>
      </c>
      <c r="P130" s="74">
        <f t="shared" si="63"/>
        <v>446.7066239001195</v>
      </c>
      <c r="Q130" s="82">
        <f t="shared" si="64"/>
        <v>466.05495626852229</v>
      </c>
      <c r="R130" s="33">
        <f t="shared" si="65"/>
        <v>8.8645416164745137E-5</v>
      </c>
      <c r="S130" s="75">
        <f t="shared" si="66"/>
        <v>8.6282931407890605E-5</v>
      </c>
      <c r="T130" s="38">
        <f t="shared" si="67"/>
        <v>8.3977400558643274E-5</v>
      </c>
      <c r="U130" s="39">
        <f t="shared" si="68"/>
        <v>115</v>
      </c>
      <c r="V130" s="39">
        <f t="shared" si="69"/>
        <v>115</v>
      </c>
      <c r="W130" s="39">
        <f t="shared" si="70"/>
        <v>115</v>
      </c>
      <c r="X130" s="33">
        <f t="shared" si="71"/>
        <v>1.2676294511558555</v>
      </c>
      <c r="Y130" s="75">
        <f t="shared" si="72"/>
        <v>1.2338459191328357</v>
      </c>
      <c r="Z130" s="38">
        <f t="shared" si="73"/>
        <v>1.2008768279885988</v>
      </c>
      <c r="AA130" s="66">
        <f t="shared" si="74"/>
        <v>0</v>
      </c>
      <c r="AB130" s="75">
        <f t="shared" si="75"/>
        <v>0</v>
      </c>
      <c r="AC130" s="66">
        <f t="shared" si="76"/>
        <v>0</v>
      </c>
      <c r="AD130" s="40">
        <f t="shared" si="83"/>
        <v>115</v>
      </c>
      <c r="AE130" s="18">
        <f t="shared" si="83"/>
        <v>115</v>
      </c>
      <c r="AF130" s="41">
        <f t="shared" si="83"/>
        <v>115</v>
      </c>
      <c r="AG130" s="42">
        <f t="shared" si="77"/>
        <v>0</v>
      </c>
      <c r="AH130" s="76">
        <f t="shared" si="78"/>
        <v>0</v>
      </c>
      <c r="AI130" s="43">
        <f t="shared" si="79"/>
        <v>0</v>
      </c>
      <c r="AJ130" s="44">
        <f t="shared" si="80"/>
        <v>0</v>
      </c>
      <c r="AK130" s="77">
        <f t="shared" si="81"/>
        <v>0</v>
      </c>
      <c r="AL130" s="45">
        <f t="shared" si="82"/>
        <v>0</v>
      </c>
      <c r="AM130" s="46"/>
      <c r="AN130" s="46"/>
      <c r="AT130" s="91">
        <v>20500</v>
      </c>
      <c r="AU130" s="91">
        <v>2050</v>
      </c>
    </row>
    <row r="131" spans="6:47" x14ac:dyDescent="0.25">
      <c r="F131"/>
      <c r="G131"/>
      <c r="H131" s="33">
        <f t="shared" si="56"/>
        <v>389.15</v>
      </c>
      <c r="I131" s="66">
        <f t="shared" si="84"/>
        <v>116</v>
      </c>
      <c r="J131" s="34">
        <f t="shared" si="57"/>
        <v>4.3511750014204917E-2</v>
      </c>
      <c r="K131" s="35">
        <f t="shared" si="58"/>
        <v>4.3511750014186092E-2</v>
      </c>
      <c r="L131" s="36">
        <f t="shared" si="59"/>
        <v>416.11164244575053</v>
      </c>
      <c r="M131" s="74">
        <f t="shared" si="60"/>
        <v>435.04103939795419</v>
      </c>
      <c r="N131" s="37">
        <f t="shared" si="61"/>
        <v>453.97043635015785</v>
      </c>
      <c r="O131" s="82">
        <f t="shared" si="62"/>
        <v>416.11164244557733</v>
      </c>
      <c r="P131" s="74">
        <f t="shared" si="63"/>
        <v>435.04103939776496</v>
      </c>
      <c r="Q131" s="82">
        <f t="shared" si="64"/>
        <v>453.9704363499518</v>
      </c>
      <c r="R131" s="33">
        <f t="shared" si="65"/>
        <v>9.0045678181390856E-5</v>
      </c>
      <c r="S131" s="75">
        <f t="shared" si="66"/>
        <v>8.7700379567691368E-5</v>
      </c>
      <c r="T131" s="38">
        <f t="shared" si="67"/>
        <v>8.5410815936328441E-5</v>
      </c>
      <c r="U131" s="39">
        <f t="shared" si="68"/>
        <v>116</v>
      </c>
      <c r="V131" s="39">
        <f t="shared" si="69"/>
        <v>116</v>
      </c>
      <c r="W131" s="39">
        <f t="shared" si="70"/>
        <v>116</v>
      </c>
      <c r="X131" s="33">
        <f t="shared" si="71"/>
        <v>1.2876531979938892</v>
      </c>
      <c r="Y131" s="75">
        <f t="shared" si="72"/>
        <v>1.2541154278179867</v>
      </c>
      <c r="Z131" s="38">
        <f t="shared" si="73"/>
        <v>1.2213746678894968</v>
      </c>
      <c r="AA131" s="66">
        <f t="shared" si="74"/>
        <v>0</v>
      </c>
      <c r="AB131" s="75">
        <f t="shared" si="75"/>
        <v>0</v>
      </c>
      <c r="AC131" s="66">
        <f t="shared" si="76"/>
        <v>0</v>
      </c>
      <c r="AD131" s="40">
        <f t="shared" si="83"/>
        <v>116</v>
      </c>
      <c r="AE131" s="18">
        <f t="shared" si="83"/>
        <v>116</v>
      </c>
      <c r="AF131" s="41">
        <f t="shared" si="83"/>
        <v>116</v>
      </c>
      <c r="AG131" s="42">
        <f t="shared" si="77"/>
        <v>0</v>
      </c>
      <c r="AH131" s="76">
        <f t="shared" si="78"/>
        <v>0</v>
      </c>
      <c r="AI131" s="43">
        <f t="shared" si="79"/>
        <v>0</v>
      </c>
      <c r="AJ131" s="44">
        <f t="shared" si="80"/>
        <v>0</v>
      </c>
      <c r="AK131" s="77">
        <f t="shared" si="81"/>
        <v>0</v>
      </c>
      <c r="AL131" s="45">
        <f t="shared" si="82"/>
        <v>0</v>
      </c>
      <c r="AM131" s="46"/>
      <c r="AN131" s="46"/>
      <c r="AT131" s="91">
        <v>21000</v>
      </c>
      <c r="AU131" s="91">
        <v>2100</v>
      </c>
    </row>
    <row r="132" spans="6:47" x14ac:dyDescent="0.25">
      <c r="F132"/>
      <c r="G132"/>
      <c r="H132" s="33">
        <f t="shared" si="56"/>
        <v>390.15</v>
      </c>
      <c r="I132" s="66">
        <f t="shared" si="84"/>
        <v>117</v>
      </c>
      <c r="J132" s="34">
        <f t="shared" si="57"/>
        <v>4.3709195298471039E-2</v>
      </c>
      <c r="K132" s="35">
        <f t="shared" si="58"/>
        <v>4.3709195298452491E-2</v>
      </c>
      <c r="L132" s="36">
        <f t="shared" si="59"/>
        <v>405.21634473496277</v>
      </c>
      <c r="M132" s="74">
        <f t="shared" si="60"/>
        <v>423.73757307165175</v>
      </c>
      <c r="N132" s="37">
        <f t="shared" si="61"/>
        <v>442.25880140834073</v>
      </c>
      <c r="O132" s="82">
        <f t="shared" si="62"/>
        <v>405.21634473479861</v>
      </c>
      <c r="P132" s="74">
        <f t="shared" si="63"/>
        <v>423.73757307147218</v>
      </c>
      <c r="Q132" s="82">
        <f t="shared" si="64"/>
        <v>442.25880140814513</v>
      </c>
      <c r="R132" s="33">
        <f t="shared" si="65"/>
        <v>9.1421644499488654E-5</v>
      </c>
      <c r="S132" s="75">
        <f t="shared" si="66"/>
        <v>8.9094013392390154E-5</v>
      </c>
      <c r="T132" s="38">
        <f t="shared" si="67"/>
        <v>8.6820905496186982E-5</v>
      </c>
      <c r="U132" s="39">
        <f t="shared" si="68"/>
        <v>117</v>
      </c>
      <c r="V132" s="39">
        <f t="shared" si="69"/>
        <v>117</v>
      </c>
      <c r="W132" s="39">
        <f t="shared" si="70"/>
        <v>117</v>
      </c>
      <c r="X132" s="33">
        <f t="shared" si="71"/>
        <v>1.3073295163426879</v>
      </c>
      <c r="Y132" s="75">
        <f t="shared" si="72"/>
        <v>1.2740443915111792</v>
      </c>
      <c r="Z132" s="38">
        <f t="shared" si="73"/>
        <v>1.2415389485954738</v>
      </c>
      <c r="AA132" s="66">
        <f t="shared" si="74"/>
        <v>0</v>
      </c>
      <c r="AB132" s="75">
        <f t="shared" si="75"/>
        <v>0</v>
      </c>
      <c r="AC132" s="66">
        <f t="shared" si="76"/>
        <v>0</v>
      </c>
      <c r="AD132" s="40">
        <f t="shared" si="83"/>
        <v>117</v>
      </c>
      <c r="AE132" s="18">
        <f t="shared" si="83"/>
        <v>117</v>
      </c>
      <c r="AF132" s="41">
        <f t="shared" si="83"/>
        <v>117</v>
      </c>
      <c r="AG132" s="42">
        <f t="shared" si="77"/>
        <v>0</v>
      </c>
      <c r="AH132" s="76">
        <f t="shared" si="78"/>
        <v>0</v>
      </c>
      <c r="AI132" s="43">
        <f t="shared" si="79"/>
        <v>0</v>
      </c>
      <c r="AJ132" s="44">
        <f t="shared" si="80"/>
        <v>0</v>
      </c>
      <c r="AK132" s="77">
        <f t="shared" si="81"/>
        <v>0</v>
      </c>
      <c r="AL132" s="45">
        <f t="shared" si="82"/>
        <v>0</v>
      </c>
      <c r="AM132" s="46"/>
      <c r="AN132" s="46"/>
      <c r="AT132" s="91">
        <v>21600</v>
      </c>
      <c r="AU132" s="91">
        <v>2160</v>
      </c>
    </row>
    <row r="133" spans="6:47" x14ac:dyDescent="0.25">
      <c r="F133"/>
      <c r="G133"/>
      <c r="H133" s="33">
        <f t="shared" si="56"/>
        <v>391.15</v>
      </c>
      <c r="I133" s="66">
        <f t="shared" si="84"/>
        <v>118</v>
      </c>
      <c r="J133" s="34">
        <f t="shared" si="57"/>
        <v>4.3905631019734409E-2</v>
      </c>
      <c r="K133" s="35">
        <f t="shared" si="58"/>
        <v>4.3905631019716444E-2</v>
      </c>
      <c r="L133" s="36">
        <f t="shared" si="59"/>
        <v>394.65984586831354</v>
      </c>
      <c r="M133" s="74">
        <f t="shared" si="60"/>
        <v>412.78335975270198</v>
      </c>
      <c r="N133" s="37">
        <f t="shared" si="61"/>
        <v>430.90687363709043</v>
      </c>
      <c r="O133" s="82">
        <f t="shared" si="62"/>
        <v>394.65984586815773</v>
      </c>
      <c r="P133" s="74">
        <f t="shared" si="63"/>
        <v>412.78335975253157</v>
      </c>
      <c r="Q133" s="82">
        <f t="shared" si="64"/>
        <v>430.90687363690478</v>
      </c>
      <c r="R133" s="33">
        <f t="shared" si="65"/>
        <v>9.2773470241250169E-5</v>
      </c>
      <c r="S133" s="75">
        <f t="shared" si="66"/>
        <v>9.0463957228564972E-5</v>
      </c>
      <c r="T133" s="38">
        <f t="shared" si="67"/>
        <v>8.8207764094831926E-5</v>
      </c>
      <c r="U133" s="39">
        <f t="shared" si="68"/>
        <v>118</v>
      </c>
      <c r="V133" s="39">
        <f t="shared" si="69"/>
        <v>118</v>
      </c>
      <c r="W133" s="39">
        <f t="shared" si="70"/>
        <v>118</v>
      </c>
      <c r="X133" s="33">
        <f t="shared" si="71"/>
        <v>1.3266606244498775</v>
      </c>
      <c r="Y133" s="75">
        <f t="shared" si="72"/>
        <v>1.2936345883684792</v>
      </c>
      <c r="Z133" s="38">
        <f t="shared" si="73"/>
        <v>1.2613710265560967</v>
      </c>
      <c r="AA133" s="66">
        <f t="shared" si="74"/>
        <v>0</v>
      </c>
      <c r="AB133" s="75">
        <f t="shared" si="75"/>
        <v>0</v>
      </c>
      <c r="AC133" s="66">
        <f t="shared" si="76"/>
        <v>0</v>
      </c>
      <c r="AD133" s="40">
        <f t="shared" si="83"/>
        <v>118</v>
      </c>
      <c r="AE133" s="18">
        <f t="shared" si="83"/>
        <v>118</v>
      </c>
      <c r="AF133" s="41">
        <f t="shared" si="83"/>
        <v>118</v>
      </c>
      <c r="AG133" s="42">
        <f t="shared" si="77"/>
        <v>0</v>
      </c>
      <c r="AH133" s="76">
        <f t="shared" si="78"/>
        <v>0</v>
      </c>
      <c r="AI133" s="43">
        <f t="shared" si="79"/>
        <v>0</v>
      </c>
      <c r="AJ133" s="44">
        <f t="shared" si="80"/>
        <v>0</v>
      </c>
      <c r="AK133" s="77">
        <f t="shared" si="81"/>
        <v>0</v>
      </c>
      <c r="AL133" s="45">
        <f t="shared" si="82"/>
        <v>0</v>
      </c>
      <c r="AM133" s="46"/>
      <c r="AN133" s="46"/>
      <c r="AT133" s="91">
        <v>22100</v>
      </c>
      <c r="AU133" s="91">
        <v>2210</v>
      </c>
    </row>
    <row r="134" spans="6:47" x14ac:dyDescent="0.25">
      <c r="F134"/>
      <c r="G134"/>
      <c r="H134" s="33">
        <f t="shared" si="56"/>
        <v>392.15</v>
      </c>
      <c r="I134" s="66">
        <f t="shared" si="84"/>
        <v>119</v>
      </c>
      <c r="J134" s="34">
        <f t="shared" si="57"/>
        <v>4.4101064901287124E-2</v>
      </c>
      <c r="K134" s="35">
        <f t="shared" si="58"/>
        <v>4.4101064901269423E-2</v>
      </c>
      <c r="L134" s="36">
        <f t="shared" si="59"/>
        <v>384.43009461060041</v>
      </c>
      <c r="M134" s="74">
        <f t="shared" si="60"/>
        <v>402.16604548356509</v>
      </c>
      <c r="N134" s="37">
        <f t="shared" si="61"/>
        <v>419.90199635652976</v>
      </c>
      <c r="O134" s="82">
        <f t="shared" si="62"/>
        <v>384.43009461045256</v>
      </c>
      <c r="P134" s="74">
        <f t="shared" si="63"/>
        <v>402.16604548340331</v>
      </c>
      <c r="Q134" s="82">
        <f t="shared" si="64"/>
        <v>419.90199635635344</v>
      </c>
      <c r="R134" s="33">
        <f t="shared" si="65"/>
        <v>9.4101326551637943E-5</v>
      </c>
      <c r="S134" s="75">
        <f t="shared" si="66"/>
        <v>9.1810352087052551E-5</v>
      </c>
      <c r="T134" s="38">
        <f t="shared" si="67"/>
        <v>8.9571503806102089E-5</v>
      </c>
      <c r="U134" s="39">
        <f t="shared" si="68"/>
        <v>119</v>
      </c>
      <c r="V134" s="39">
        <f t="shared" si="69"/>
        <v>119</v>
      </c>
      <c r="W134" s="39">
        <f t="shared" si="70"/>
        <v>119</v>
      </c>
      <c r="X134" s="33">
        <f t="shared" si="71"/>
        <v>1.3456489696884226</v>
      </c>
      <c r="Y134" s="75">
        <f t="shared" si="72"/>
        <v>1.3128880348448515</v>
      </c>
      <c r="Z134" s="38">
        <f t="shared" si="73"/>
        <v>1.28087250442726</v>
      </c>
      <c r="AA134" s="66">
        <f t="shared" si="74"/>
        <v>0</v>
      </c>
      <c r="AB134" s="75">
        <f t="shared" si="75"/>
        <v>0</v>
      </c>
      <c r="AC134" s="66">
        <f t="shared" si="76"/>
        <v>0</v>
      </c>
      <c r="AD134" s="40">
        <f t="shared" si="83"/>
        <v>119</v>
      </c>
      <c r="AE134" s="18">
        <f t="shared" si="83"/>
        <v>119</v>
      </c>
      <c r="AF134" s="41">
        <f t="shared" si="83"/>
        <v>119</v>
      </c>
      <c r="AG134" s="42">
        <f t="shared" si="77"/>
        <v>0</v>
      </c>
      <c r="AH134" s="76">
        <f t="shared" si="78"/>
        <v>0</v>
      </c>
      <c r="AI134" s="43">
        <f t="shared" si="79"/>
        <v>0</v>
      </c>
      <c r="AJ134" s="44">
        <f t="shared" si="80"/>
        <v>0</v>
      </c>
      <c r="AK134" s="77">
        <f t="shared" si="81"/>
        <v>0</v>
      </c>
      <c r="AL134" s="45">
        <f t="shared" si="82"/>
        <v>0</v>
      </c>
      <c r="AM134" s="46"/>
      <c r="AN134" s="46"/>
      <c r="AT134" s="91">
        <v>22599.999999999996</v>
      </c>
      <c r="AU134" s="91">
        <v>2259.9999999999995</v>
      </c>
    </row>
    <row r="135" spans="6:47" x14ac:dyDescent="0.25">
      <c r="F135"/>
      <c r="G135"/>
      <c r="H135" s="33">
        <f t="shared" si="56"/>
        <v>393.15</v>
      </c>
      <c r="I135" s="66">
        <f t="shared" si="84"/>
        <v>120</v>
      </c>
      <c r="J135" s="34">
        <f t="shared" si="57"/>
        <v>4.4295504587842774E-2</v>
      </c>
      <c r="K135" s="35">
        <f t="shared" si="58"/>
        <v>4.4295504587825413E-2</v>
      </c>
      <c r="L135" s="36">
        <f t="shared" si="59"/>
        <v>374.51551899317468</v>
      </c>
      <c r="M135" s="74">
        <f t="shared" si="60"/>
        <v>391.87376515547419</v>
      </c>
      <c r="N135" s="37">
        <f t="shared" si="61"/>
        <v>409.2320113177737</v>
      </c>
      <c r="O135" s="82">
        <f t="shared" si="62"/>
        <v>374.51551899303439</v>
      </c>
      <c r="P135" s="74">
        <f t="shared" si="63"/>
        <v>391.8737651553206</v>
      </c>
      <c r="Q135" s="82">
        <f t="shared" si="64"/>
        <v>409.23201131760624</v>
      </c>
      <c r="R135" s="33">
        <f t="shared" si="65"/>
        <v>9.5405399543953626E-5</v>
      </c>
      <c r="S135" s="75">
        <f t="shared" si="66"/>
        <v>9.3133354624296837E-5</v>
      </c>
      <c r="T135" s="38">
        <f t="shared" si="67"/>
        <v>9.0912252940122487E-5</v>
      </c>
      <c r="U135" s="39">
        <f t="shared" si="68"/>
        <v>120</v>
      </c>
      <c r="V135" s="39">
        <f t="shared" si="69"/>
        <v>120</v>
      </c>
      <c r="W135" s="39">
        <f t="shared" si="70"/>
        <v>120</v>
      </c>
      <c r="X135" s="33">
        <f t="shared" si="71"/>
        <v>1.3642972134785369</v>
      </c>
      <c r="Y135" s="75">
        <f t="shared" si="72"/>
        <v>1.3318069711274447</v>
      </c>
      <c r="Z135" s="38">
        <f t="shared" si="73"/>
        <v>1.3000452170437515</v>
      </c>
      <c r="AA135" s="66">
        <f t="shared" si="74"/>
        <v>0</v>
      </c>
      <c r="AB135" s="75">
        <f t="shared" si="75"/>
        <v>0</v>
      </c>
      <c r="AC135" s="66">
        <f t="shared" si="76"/>
        <v>0</v>
      </c>
      <c r="AD135" s="40">
        <f t="shared" si="83"/>
        <v>120</v>
      </c>
      <c r="AE135" s="18">
        <f t="shared" si="83"/>
        <v>120</v>
      </c>
      <c r="AF135" s="41">
        <f t="shared" si="83"/>
        <v>120</v>
      </c>
      <c r="AG135" s="42">
        <f t="shared" si="77"/>
        <v>0</v>
      </c>
      <c r="AH135" s="76">
        <f t="shared" si="78"/>
        <v>0</v>
      </c>
      <c r="AI135" s="43">
        <f t="shared" si="79"/>
        <v>0</v>
      </c>
      <c r="AJ135" s="44">
        <f t="shared" si="80"/>
        <v>0</v>
      </c>
      <c r="AK135" s="77">
        <f t="shared" si="81"/>
        <v>0</v>
      </c>
      <c r="AL135" s="45">
        <f t="shared" si="82"/>
        <v>0</v>
      </c>
      <c r="AM135" s="46"/>
      <c r="AN135" s="46"/>
      <c r="AT135" s="91">
        <v>23200</v>
      </c>
      <c r="AU135" s="91">
        <v>2320</v>
      </c>
    </row>
    <row r="136" spans="6:47" x14ac:dyDescent="0.25">
      <c r="F136"/>
      <c r="G136"/>
      <c r="H136" s="33">
        <f>I136+_T0</f>
        <v>394.15</v>
      </c>
      <c r="I136" s="66">
        <f t="shared" si="84"/>
        <v>121</v>
      </c>
      <c r="J136" s="34">
        <f t="shared" si="57"/>
        <v>4.4488957646533094E-2</v>
      </c>
      <c r="K136" s="35">
        <f t="shared" si="58"/>
        <v>4.4488957646516059E-2</v>
      </c>
      <c r="L136" s="36">
        <f>M136-J136*M136</f>
        <v>364.90500533745683</v>
      </c>
      <c r="M136" s="74">
        <f t="shared" si="60"/>
        <v>381.89512121040411</v>
      </c>
      <c r="N136" s="37">
        <f>M136+J136*M136</f>
        <v>398.8852370833514</v>
      </c>
      <c r="O136" s="82">
        <f t="shared" si="62"/>
        <v>364.90500533732364</v>
      </c>
      <c r="P136" s="74">
        <f t="shared" si="63"/>
        <v>381.89512121025825</v>
      </c>
      <c r="Q136" s="82">
        <f t="shared" si="64"/>
        <v>398.88523708319224</v>
      </c>
      <c r="R136" s="33">
        <f t="shared" si="65"/>
        <v>9.6685889271996251E-5</v>
      </c>
      <c r="S136" s="75">
        <f t="shared" si="66"/>
        <v>9.4433136145739724E-5</v>
      </c>
      <c r="T136" s="38">
        <f t="shared" si="67"/>
        <v>9.2230155080104021E-5</v>
      </c>
      <c r="U136" s="39">
        <f t="shared" si="68"/>
        <v>121</v>
      </c>
      <c r="V136" s="39">
        <f t="shared" si="69"/>
        <v>121</v>
      </c>
      <c r="W136" s="39">
        <f t="shared" si="70"/>
        <v>121</v>
      </c>
      <c r="X136" s="33">
        <f t="shared" si="71"/>
        <v>1.3826082165895464</v>
      </c>
      <c r="Y136" s="75">
        <f t="shared" si="72"/>
        <v>1.3503938468840782</v>
      </c>
      <c r="Z136" s="38">
        <f t="shared" si="73"/>
        <v>1.3188912176454877</v>
      </c>
      <c r="AA136" s="66">
        <f t="shared" si="74"/>
        <v>0</v>
      </c>
      <c r="AB136" s="75">
        <f t="shared" si="75"/>
        <v>0</v>
      </c>
      <c r="AC136" s="66">
        <f t="shared" si="76"/>
        <v>0</v>
      </c>
      <c r="AD136" s="40">
        <f t="shared" si="83"/>
        <v>121</v>
      </c>
      <c r="AE136" s="18">
        <f t="shared" si="83"/>
        <v>121</v>
      </c>
      <c r="AF136" s="41">
        <f t="shared" si="83"/>
        <v>121</v>
      </c>
      <c r="AG136" s="42">
        <f t="shared" si="77"/>
        <v>0</v>
      </c>
      <c r="AH136" s="76">
        <f t="shared" si="78"/>
        <v>0</v>
      </c>
      <c r="AI136" s="43">
        <f t="shared" si="79"/>
        <v>0</v>
      </c>
      <c r="AJ136" s="44">
        <f t="shared" si="80"/>
        <v>0</v>
      </c>
      <c r="AK136" s="77">
        <f t="shared" si="81"/>
        <v>0</v>
      </c>
      <c r="AL136" s="45">
        <f t="shared" si="82"/>
        <v>0</v>
      </c>
      <c r="AM136" s="46"/>
      <c r="AN136" s="46"/>
      <c r="AT136" s="91">
        <v>23700</v>
      </c>
      <c r="AU136" s="91">
        <v>2370</v>
      </c>
    </row>
    <row r="137" spans="6:47" x14ac:dyDescent="0.25">
      <c r="F137"/>
      <c r="G137"/>
      <c r="H137" s="33">
        <f>I137+_T0</f>
        <v>395.15</v>
      </c>
      <c r="I137" s="66">
        <f t="shared" si="84"/>
        <v>122</v>
      </c>
      <c r="J137" s="34">
        <f t="shared" si="57"/>
        <v>4.4681431567889798E-2</v>
      </c>
      <c r="K137" s="35">
        <f t="shared" si="58"/>
        <v>4.4681431567873194E-2</v>
      </c>
      <c r="L137" s="36">
        <f>M137-J137*M137</f>
        <v>355.58787827715884</v>
      </c>
      <c r="M137" s="74">
        <f t="shared" si="60"/>
        <v>372.21916335276251</v>
      </c>
      <c r="N137" s="37">
        <f>M137+J137*M137</f>
        <v>388.85044842836618</v>
      </c>
      <c r="O137" s="82">
        <f t="shared" si="62"/>
        <v>355.58787827703242</v>
      </c>
      <c r="P137" s="74">
        <f t="shared" si="63"/>
        <v>372.21916335262392</v>
      </c>
      <c r="Q137" s="82">
        <f t="shared" si="64"/>
        <v>388.85044842821497</v>
      </c>
      <c r="R137" s="33">
        <f t="shared" si="65"/>
        <v>9.7943008730372091E-5</v>
      </c>
      <c r="S137" s="75">
        <f t="shared" si="66"/>
        <v>9.5709881633037762E-5</v>
      </c>
      <c r="T137" s="38">
        <f t="shared" si="67"/>
        <v>9.3525368138836482E-5</v>
      </c>
      <c r="U137" s="39">
        <f t="shared" si="68"/>
        <v>122</v>
      </c>
      <c r="V137" s="39">
        <f t="shared" si="69"/>
        <v>122</v>
      </c>
      <c r="W137" s="39">
        <f t="shared" si="70"/>
        <v>122</v>
      </c>
      <c r="X137" s="33">
        <f t="shared" si="71"/>
        <v>1.400585024844321</v>
      </c>
      <c r="Y137" s="75">
        <f t="shared" si="72"/>
        <v>1.36865130735244</v>
      </c>
      <c r="Z137" s="38">
        <f t="shared" si="73"/>
        <v>1.3374127643853617</v>
      </c>
      <c r="AA137" s="66">
        <f t="shared" si="74"/>
        <v>0</v>
      </c>
      <c r="AB137" s="75">
        <f t="shared" si="75"/>
        <v>0</v>
      </c>
      <c r="AC137" s="66">
        <f t="shared" si="76"/>
        <v>0</v>
      </c>
      <c r="AD137" s="40">
        <f t="shared" si="83"/>
        <v>122</v>
      </c>
      <c r="AE137" s="18">
        <f t="shared" si="83"/>
        <v>122</v>
      </c>
      <c r="AF137" s="41">
        <f t="shared" si="83"/>
        <v>122</v>
      </c>
      <c r="AG137" s="42">
        <f t="shared" si="77"/>
        <v>0</v>
      </c>
      <c r="AH137" s="76">
        <f t="shared" si="78"/>
        <v>0</v>
      </c>
      <c r="AI137" s="43">
        <f t="shared" si="79"/>
        <v>0</v>
      </c>
      <c r="AJ137" s="44">
        <f t="shared" si="80"/>
        <v>0</v>
      </c>
      <c r="AK137" s="77">
        <f t="shared" si="81"/>
        <v>0</v>
      </c>
      <c r="AL137" s="45">
        <f t="shared" si="82"/>
        <v>0</v>
      </c>
      <c r="AM137" s="46"/>
      <c r="AN137" s="46"/>
      <c r="AT137" s="91">
        <v>24300</v>
      </c>
      <c r="AU137" s="91">
        <v>2430</v>
      </c>
    </row>
    <row r="138" spans="6:47" x14ac:dyDescent="0.25">
      <c r="F138"/>
      <c r="G138"/>
      <c r="H138" s="33">
        <f>I138+_T0</f>
        <v>396.15</v>
      </c>
      <c r="I138" s="66">
        <f t="shared" si="84"/>
        <v>123</v>
      </c>
      <c r="J138" s="34">
        <f t="shared" si="57"/>
        <v>4.4872933766811285E-2</v>
      </c>
      <c r="K138" s="35">
        <f t="shared" si="58"/>
        <v>4.4872933766794992E-2</v>
      </c>
      <c r="L138" s="36">
        <f>M138-J138*M138</f>
        <v>346.55388172796967</v>
      </c>
      <c r="M138" s="74">
        <f t="shared" si="60"/>
        <v>362.83536921919932</v>
      </c>
      <c r="N138" s="37">
        <f>M138+J138*M138</f>
        <v>379.11685671042898</v>
      </c>
      <c r="O138" s="82">
        <f t="shared" si="62"/>
        <v>346.55388172784956</v>
      </c>
      <c r="P138" s="74">
        <f t="shared" si="63"/>
        <v>362.83536921906767</v>
      </c>
      <c r="Q138" s="82">
        <f t="shared" si="64"/>
        <v>379.11685671028522</v>
      </c>
      <c r="R138" s="33">
        <f t="shared" si="65"/>
        <v>9.9176982884284392E-5</v>
      </c>
      <c r="S138" s="75">
        <f t="shared" si="66"/>
        <v>9.6963788796642383E-5</v>
      </c>
      <c r="T138" s="38">
        <f t="shared" si="67"/>
        <v>9.4798063436592401E-5</v>
      </c>
      <c r="U138" s="39">
        <f t="shared" si="68"/>
        <v>123</v>
      </c>
      <c r="V138" s="39">
        <f t="shared" si="69"/>
        <v>123</v>
      </c>
      <c r="W138" s="39">
        <f t="shared" si="70"/>
        <v>123</v>
      </c>
      <c r="X138" s="33">
        <f t="shared" si="71"/>
        <v>1.4182308552452669</v>
      </c>
      <c r="Y138" s="75">
        <f t="shared" si="72"/>
        <v>1.3865821797919862</v>
      </c>
      <c r="Z138" s="38">
        <f t="shared" si="73"/>
        <v>1.3556123071432715</v>
      </c>
      <c r="AA138" s="66">
        <f t="shared" si="74"/>
        <v>0</v>
      </c>
      <c r="AB138" s="75">
        <f t="shared" si="75"/>
        <v>0</v>
      </c>
      <c r="AC138" s="66">
        <f t="shared" si="76"/>
        <v>0</v>
      </c>
      <c r="AD138" s="40">
        <f t="shared" si="83"/>
        <v>123</v>
      </c>
      <c r="AE138" s="18">
        <f t="shared" si="83"/>
        <v>123</v>
      </c>
      <c r="AF138" s="41">
        <f t="shared" si="83"/>
        <v>123</v>
      </c>
      <c r="AG138" s="42">
        <f t="shared" si="77"/>
        <v>0</v>
      </c>
      <c r="AH138" s="76">
        <f t="shared" si="78"/>
        <v>0</v>
      </c>
      <c r="AI138" s="43">
        <f t="shared" si="79"/>
        <v>0</v>
      </c>
      <c r="AJ138" s="44">
        <f t="shared" si="80"/>
        <v>0</v>
      </c>
      <c r="AK138" s="77">
        <f t="shared" si="81"/>
        <v>0</v>
      </c>
      <c r="AL138" s="45">
        <f t="shared" si="82"/>
        <v>0</v>
      </c>
      <c r="AM138" s="46"/>
      <c r="AN138" s="46"/>
      <c r="AT138" s="91">
        <v>24900.000000000004</v>
      </c>
      <c r="AU138" s="91">
        <v>2490.0000000000005</v>
      </c>
    </row>
    <row r="139" spans="6:47" x14ac:dyDescent="0.25">
      <c r="F139"/>
      <c r="G139"/>
      <c r="H139" s="33">
        <f>I139+_T0</f>
        <v>397.15</v>
      </c>
      <c r="I139" s="66">
        <f t="shared" si="84"/>
        <v>124</v>
      </c>
      <c r="J139" s="34">
        <f t="shared" si="57"/>
        <v>4.5063471583514855E-2</v>
      </c>
      <c r="K139" s="35">
        <f t="shared" si="58"/>
        <v>4.5063471583498833E-2</v>
      </c>
      <c r="L139" s="36">
        <f>M139-J139*M139</f>
        <v>337.79316075624524</v>
      </c>
      <c r="M139" s="74">
        <f t="shared" si="60"/>
        <v>353.73362595772483</v>
      </c>
      <c r="N139" s="37">
        <f>M139+J139*M139</f>
        <v>369.67409115920441</v>
      </c>
      <c r="O139" s="82">
        <f t="shared" si="62"/>
        <v>337.79316075613116</v>
      </c>
      <c r="P139" s="74">
        <f t="shared" si="63"/>
        <v>353.73362595759971</v>
      </c>
      <c r="Q139" s="82">
        <f t="shared" si="64"/>
        <v>369.67409115906776</v>
      </c>
      <c r="R139" s="33">
        <f t="shared" si="65"/>
        <v>1.003880477299029E-4</v>
      </c>
      <c r="S139" s="75">
        <f t="shared" si="66"/>
        <v>9.8195067155057357E-5</v>
      </c>
      <c r="T139" s="38">
        <f t="shared" si="67"/>
        <v>9.6048424801941493E-5</v>
      </c>
      <c r="U139" s="39">
        <f t="shared" si="68"/>
        <v>124</v>
      </c>
      <c r="V139" s="39">
        <f t="shared" si="69"/>
        <v>124</v>
      </c>
      <c r="W139" s="39">
        <f t="shared" si="70"/>
        <v>124</v>
      </c>
      <c r="X139" s="33">
        <f t="shared" si="71"/>
        <v>1.4355490825376116</v>
      </c>
      <c r="Y139" s="75">
        <f t="shared" si="72"/>
        <v>1.4041894603173202</v>
      </c>
      <c r="Z139" s="38">
        <f t="shared" si="73"/>
        <v>1.3734924746677635</v>
      </c>
      <c r="AA139" s="66">
        <f t="shared" si="74"/>
        <v>0</v>
      </c>
      <c r="AB139" s="75">
        <f t="shared" si="75"/>
        <v>0</v>
      </c>
      <c r="AC139" s="66">
        <f t="shared" si="76"/>
        <v>0</v>
      </c>
      <c r="AD139" s="40">
        <f t="shared" si="83"/>
        <v>124</v>
      </c>
      <c r="AE139" s="18">
        <f t="shared" si="83"/>
        <v>124</v>
      </c>
      <c r="AF139" s="41">
        <f t="shared" si="83"/>
        <v>124</v>
      </c>
      <c r="AG139" s="42">
        <f t="shared" si="77"/>
        <v>0</v>
      </c>
      <c r="AH139" s="76">
        <f t="shared" si="78"/>
        <v>0</v>
      </c>
      <c r="AI139" s="43">
        <f t="shared" si="79"/>
        <v>0</v>
      </c>
      <c r="AJ139" s="44">
        <f t="shared" si="80"/>
        <v>0</v>
      </c>
      <c r="AK139" s="77">
        <f t="shared" si="81"/>
        <v>0</v>
      </c>
      <c r="AL139" s="45">
        <f t="shared" si="82"/>
        <v>0</v>
      </c>
      <c r="AM139" s="46"/>
      <c r="AN139" s="46"/>
      <c r="AT139" s="91">
        <v>25500</v>
      </c>
      <c r="AU139" s="91">
        <v>2550</v>
      </c>
    </row>
    <row r="140" spans="6:47" x14ac:dyDescent="0.25">
      <c r="F140"/>
      <c r="G140"/>
      <c r="H140" s="32">
        <f>I140+_T0</f>
        <v>398.15</v>
      </c>
      <c r="I140" s="66">
        <f t="shared" si="84"/>
        <v>125</v>
      </c>
      <c r="J140" s="50">
        <f t="shared" si="57"/>
        <v>4.5253052284474599E-2</v>
      </c>
      <c r="K140" s="51">
        <f t="shared" si="58"/>
        <v>4.5253052284458938E-2</v>
      </c>
      <c r="L140" s="52">
        <f>M140-J140*M140</f>
        <v>329.2962443009128</v>
      </c>
      <c r="M140" s="83">
        <f t="shared" si="60"/>
        <v>344.90421267000403</v>
      </c>
      <c r="N140" s="54">
        <f>M140+J140*M140</f>
        <v>360.51218103909525</v>
      </c>
      <c r="O140" s="53">
        <f t="shared" si="62"/>
        <v>329.29624430080435</v>
      </c>
      <c r="P140" s="83">
        <f t="shared" si="63"/>
        <v>344.90421266988506</v>
      </c>
      <c r="Q140" s="53">
        <f t="shared" si="64"/>
        <v>360.51218103896525</v>
      </c>
      <c r="R140" s="32">
        <f t="shared" si="65"/>
        <v>1.0157644938619265E-4</v>
      </c>
      <c r="S140" s="84">
        <f t="shared" si="66"/>
        <v>9.9403937141869149E-5</v>
      </c>
      <c r="T140" s="56">
        <f t="shared" si="67"/>
        <v>9.7276647696762443E-5</v>
      </c>
      <c r="U140" s="57">
        <f t="shared" si="68"/>
        <v>125</v>
      </c>
      <c r="V140" s="57">
        <f t="shared" si="69"/>
        <v>125</v>
      </c>
      <c r="W140" s="57">
        <f t="shared" si="70"/>
        <v>125</v>
      </c>
      <c r="X140" s="32">
        <f t="shared" si="71"/>
        <v>1.4525432262225551</v>
      </c>
      <c r="Y140" s="84">
        <f t="shared" si="72"/>
        <v>1.4214763011287288</v>
      </c>
      <c r="Z140" s="56">
        <f t="shared" si="73"/>
        <v>1.3910560620637029</v>
      </c>
      <c r="AA140" s="55">
        <f t="shared" si="74"/>
        <v>0</v>
      </c>
      <c r="AB140" s="84">
        <f t="shared" si="75"/>
        <v>0</v>
      </c>
      <c r="AC140" s="55">
        <f t="shared" si="76"/>
        <v>0</v>
      </c>
      <c r="AD140" s="58">
        <f t="shared" si="83"/>
        <v>125</v>
      </c>
      <c r="AE140" s="59">
        <f t="shared" si="83"/>
        <v>125</v>
      </c>
      <c r="AF140" s="60">
        <f t="shared" si="83"/>
        <v>125</v>
      </c>
      <c r="AG140" s="61">
        <f t="shared" si="77"/>
        <v>0</v>
      </c>
      <c r="AH140" s="85">
        <f t="shared" si="78"/>
        <v>0</v>
      </c>
      <c r="AI140" s="62">
        <f t="shared" si="79"/>
        <v>0</v>
      </c>
      <c r="AJ140" s="63">
        <f t="shared" si="80"/>
        <v>0</v>
      </c>
      <c r="AK140" s="86">
        <f t="shared" si="81"/>
        <v>0</v>
      </c>
      <c r="AL140" s="64">
        <f t="shared" si="82"/>
        <v>0</v>
      </c>
      <c r="AM140" s="46"/>
      <c r="AN140" s="46"/>
      <c r="AT140" s="91">
        <v>26100</v>
      </c>
      <c r="AU140" s="91">
        <v>2610</v>
      </c>
    </row>
    <row r="141" spans="6:47" x14ac:dyDescent="0.25">
      <c r="F141"/>
      <c r="G141"/>
      <c r="S141"/>
      <c r="T141"/>
      <c r="U141"/>
      <c r="V141" s="4"/>
      <c r="W141" s="4"/>
      <c r="X141" s="4"/>
      <c r="AT141" s="91">
        <v>26700</v>
      </c>
      <c r="AU141" s="91">
        <v>2670</v>
      </c>
    </row>
    <row r="142" spans="6:47" x14ac:dyDescent="0.25">
      <c r="F142"/>
      <c r="G142"/>
      <c r="S142"/>
      <c r="T142"/>
      <c r="U142"/>
      <c r="V142" s="4"/>
      <c r="W142" s="4"/>
      <c r="X142" s="4"/>
      <c r="AT142" s="91">
        <v>27400.000000000004</v>
      </c>
      <c r="AU142" s="91">
        <v>2740.0000000000005</v>
      </c>
    </row>
    <row r="143" spans="6:47" x14ac:dyDescent="0.25">
      <c r="F143"/>
      <c r="G143"/>
      <c r="AT143" s="91">
        <v>28000</v>
      </c>
      <c r="AU143" s="91">
        <v>2800</v>
      </c>
    </row>
    <row r="144" spans="6:47" x14ac:dyDescent="0.25">
      <c r="F144"/>
      <c r="G144"/>
      <c r="AT144" s="91">
        <v>28700</v>
      </c>
      <c r="AU144" s="91">
        <v>2870</v>
      </c>
    </row>
    <row r="145" spans="6:47" x14ac:dyDescent="0.25">
      <c r="F145"/>
      <c r="G145"/>
      <c r="AT145" s="91">
        <v>29400</v>
      </c>
      <c r="AU145" s="91">
        <v>2940</v>
      </c>
    </row>
    <row r="146" spans="6:47" x14ac:dyDescent="0.25">
      <c r="F146"/>
      <c r="G146"/>
      <c r="AT146" s="91">
        <v>30099.999999999996</v>
      </c>
      <c r="AU146" s="91">
        <v>3009.9999999999995</v>
      </c>
    </row>
    <row r="147" spans="6:47" x14ac:dyDescent="0.25">
      <c r="F147"/>
      <c r="G147"/>
      <c r="AT147" s="91">
        <v>30900</v>
      </c>
      <c r="AU147" s="91">
        <v>3090</v>
      </c>
    </row>
    <row r="148" spans="6:47" x14ac:dyDescent="0.25">
      <c r="F148"/>
      <c r="G148"/>
      <c r="AT148" s="91">
        <v>31600</v>
      </c>
      <c r="AU148" s="91">
        <v>3160</v>
      </c>
    </row>
    <row r="149" spans="6:47" x14ac:dyDescent="0.25">
      <c r="F149"/>
      <c r="G149"/>
      <c r="AT149" s="91">
        <v>32400.000000000004</v>
      </c>
      <c r="AU149" s="91">
        <v>3240.0000000000005</v>
      </c>
    </row>
    <row r="150" spans="6:47" x14ac:dyDescent="0.25">
      <c r="F150"/>
      <c r="G150"/>
      <c r="AT150" s="91">
        <v>33200</v>
      </c>
      <c r="AU150" s="91">
        <v>3320</v>
      </c>
    </row>
    <row r="151" spans="6:47" x14ac:dyDescent="0.25">
      <c r="F151"/>
      <c r="G151"/>
      <c r="AT151" s="91">
        <v>34000</v>
      </c>
      <c r="AU151" s="91">
        <v>3400</v>
      </c>
    </row>
    <row r="152" spans="6:47" x14ac:dyDescent="0.25">
      <c r="F152"/>
      <c r="G152"/>
      <c r="AT152" s="91">
        <v>34800</v>
      </c>
      <c r="AU152" s="91">
        <v>3480</v>
      </c>
    </row>
    <row r="153" spans="6:47" x14ac:dyDescent="0.25">
      <c r="F153"/>
      <c r="G153"/>
      <c r="AT153" s="91">
        <v>35700</v>
      </c>
      <c r="AU153" s="91">
        <v>3570</v>
      </c>
    </row>
    <row r="154" spans="6:47" x14ac:dyDescent="0.25">
      <c r="F154"/>
      <c r="G154"/>
      <c r="AT154" s="91">
        <v>36500</v>
      </c>
      <c r="AU154" s="91">
        <v>3650</v>
      </c>
    </row>
    <row r="155" spans="6:47" x14ac:dyDescent="0.25">
      <c r="F155"/>
      <c r="G155"/>
      <c r="AT155" s="91">
        <v>37400</v>
      </c>
      <c r="AU155" s="91">
        <v>3740</v>
      </c>
    </row>
    <row r="156" spans="6:47" x14ac:dyDescent="0.25">
      <c r="F156"/>
      <c r="G156"/>
      <c r="AT156" s="91">
        <v>38300</v>
      </c>
      <c r="AU156" s="91">
        <v>3830</v>
      </c>
    </row>
    <row r="157" spans="6:47" x14ac:dyDescent="0.25">
      <c r="F157"/>
      <c r="G157"/>
      <c r="AT157" s="91">
        <v>39200</v>
      </c>
      <c r="AU157" s="91">
        <v>3920</v>
      </c>
    </row>
    <row r="158" spans="6:47" x14ac:dyDescent="0.25">
      <c r="F158"/>
      <c r="G158"/>
      <c r="AT158" s="91">
        <v>40199.999999999993</v>
      </c>
      <c r="AU158" s="91">
        <v>4019.9999999999991</v>
      </c>
    </row>
    <row r="159" spans="6:47" x14ac:dyDescent="0.25">
      <c r="G159"/>
      <c r="AT159" s="91">
        <v>41200</v>
      </c>
      <c r="AU159" s="91">
        <v>4120</v>
      </c>
    </row>
    <row r="160" spans="6:47" x14ac:dyDescent="0.25">
      <c r="G160"/>
      <c r="AT160" s="91">
        <v>42200</v>
      </c>
      <c r="AU160" s="91">
        <v>4220</v>
      </c>
    </row>
    <row r="161" spans="7:47" x14ac:dyDescent="0.25">
      <c r="G161"/>
      <c r="J161" s="4"/>
      <c r="AT161" s="91">
        <v>43200</v>
      </c>
      <c r="AU161" s="91">
        <v>4320</v>
      </c>
    </row>
    <row r="162" spans="7:47" x14ac:dyDescent="0.25">
      <c r="G162"/>
      <c r="AT162" s="91">
        <v>44200</v>
      </c>
      <c r="AU162" s="91">
        <v>4420</v>
      </c>
    </row>
    <row r="163" spans="7:47" x14ac:dyDescent="0.25">
      <c r="G163"/>
      <c r="AT163" s="91">
        <v>45300</v>
      </c>
      <c r="AU163" s="91">
        <v>4530</v>
      </c>
    </row>
    <row r="164" spans="7:47" x14ac:dyDescent="0.25">
      <c r="G164"/>
      <c r="AT164" s="91">
        <v>46400</v>
      </c>
      <c r="AU164" s="91">
        <v>4640</v>
      </c>
    </row>
    <row r="165" spans="7:47" x14ac:dyDescent="0.25">
      <c r="AT165" s="91">
        <v>47500</v>
      </c>
      <c r="AU165" s="91">
        <v>4750</v>
      </c>
    </row>
    <row r="166" spans="7:47" x14ac:dyDescent="0.25">
      <c r="AT166" s="91">
        <v>48700</v>
      </c>
      <c r="AU166" s="91">
        <v>4870</v>
      </c>
    </row>
    <row r="167" spans="7:47" x14ac:dyDescent="0.25">
      <c r="AT167" s="91">
        <v>49900</v>
      </c>
      <c r="AU167" s="91">
        <v>4990</v>
      </c>
    </row>
    <row r="168" spans="7:47" x14ac:dyDescent="0.25">
      <c r="AT168" s="91">
        <v>51100</v>
      </c>
      <c r="AU168" s="91">
        <v>5110</v>
      </c>
    </row>
    <row r="169" spans="7:47" x14ac:dyDescent="0.25">
      <c r="AT169" s="91">
        <v>52300.000000000007</v>
      </c>
      <c r="AU169" s="91">
        <v>5230.0000000000009</v>
      </c>
    </row>
    <row r="170" spans="7:47" x14ac:dyDescent="0.25">
      <c r="AT170" s="91">
        <v>53600</v>
      </c>
      <c r="AU170" s="91">
        <v>5360</v>
      </c>
    </row>
    <row r="171" spans="7:47" x14ac:dyDescent="0.25">
      <c r="AT171" s="91">
        <v>54900</v>
      </c>
      <c r="AU171" s="91">
        <v>5490</v>
      </c>
    </row>
    <row r="172" spans="7:47" x14ac:dyDescent="0.25">
      <c r="AT172" s="91">
        <v>56200</v>
      </c>
      <c r="AU172" s="91">
        <v>5620</v>
      </c>
    </row>
    <row r="173" spans="7:47" x14ac:dyDescent="0.25">
      <c r="AT173" s="91">
        <v>57600</v>
      </c>
      <c r="AU173" s="91">
        <v>5760</v>
      </c>
    </row>
    <row r="174" spans="7:47" x14ac:dyDescent="0.25">
      <c r="AT174" s="91">
        <v>59000</v>
      </c>
      <c r="AU174" s="91">
        <v>5900</v>
      </c>
    </row>
    <row r="175" spans="7:47" x14ac:dyDescent="0.25">
      <c r="AT175" s="91">
        <v>60400</v>
      </c>
      <c r="AU175" s="91">
        <v>6040</v>
      </c>
    </row>
    <row r="176" spans="7:47" x14ac:dyDescent="0.25">
      <c r="AT176" s="91">
        <v>61900.000000000007</v>
      </c>
      <c r="AU176" s="91">
        <v>6190.0000000000009</v>
      </c>
    </row>
    <row r="177" spans="46:47" x14ac:dyDescent="0.25">
      <c r="AT177" s="91">
        <v>63400</v>
      </c>
      <c r="AU177" s="91">
        <v>6340</v>
      </c>
    </row>
    <row r="178" spans="46:47" x14ac:dyDescent="0.25">
      <c r="AT178" s="91">
        <v>64900</v>
      </c>
      <c r="AU178" s="91">
        <v>6490</v>
      </c>
    </row>
    <row r="179" spans="46:47" x14ac:dyDescent="0.25">
      <c r="AT179" s="91">
        <v>66500</v>
      </c>
      <c r="AU179" s="91">
        <v>6650</v>
      </c>
    </row>
    <row r="180" spans="46:47" x14ac:dyDescent="0.25">
      <c r="AT180" s="91">
        <v>68100</v>
      </c>
      <c r="AU180" s="91">
        <v>6810</v>
      </c>
    </row>
    <row r="181" spans="46:47" x14ac:dyDescent="0.25">
      <c r="AT181" s="91">
        <v>69800</v>
      </c>
      <c r="AU181" s="91">
        <v>6980</v>
      </c>
    </row>
    <row r="182" spans="46:47" x14ac:dyDescent="0.25">
      <c r="AT182" s="91">
        <v>71500</v>
      </c>
      <c r="AU182" s="91">
        <v>7150</v>
      </c>
    </row>
    <row r="183" spans="46:47" x14ac:dyDescent="0.25">
      <c r="AT183" s="91">
        <v>73200</v>
      </c>
      <c r="AU183" s="91">
        <v>7320</v>
      </c>
    </row>
    <row r="184" spans="46:47" x14ac:dyDescent="0.25">
      <c r="AT184" s="91">
        <v>75000</v>
      </c>
      <c r="AU184" s="91">
        <v>7500</v>
      </c>
    </row>
    <row r="185" spans="46:47" x14ac:dyDescent="0.25">
      <c r="AT185" s="91">
        <v>76800</v>
      </c>
      <c r="AU185" s="91">
        <v>7680</v>
      </c>
    </row>
    <row r="186" spans="46:47" x14ac:dyDescent="0.25">
      <c r="AT186" s="91">
        <v>78700</v>
      </c>
      <c r="AU186" s="91">
        <v>7870</v>
      </c>
    </row>
    <row r="187" spans="46:47" x14ac:dyDescent="0.25">
      <c r="AT187" s="91">
        <v>80600</v>
      </c>
      <c r="AU187" s="91">
        <v>8060</v>
      </c>
    </row>
    <row r="188" spans="46:47" x14ac:dyDescent="0.25">
      <c r="AT188" s="91">
        <v>82500</v>
      </c>
      <c r="AU188" s="91">
        <v>8250</v>
      </c>
    </row>
    <row r="189" spans="46:47" x14ac:dyDescent="0.25">
      <c r="AT189" s="91">
        <v>84500</v>
      </c>
      <c r="AU189" s="91">
        <v>8450</v>
      </c>
    </row>
    <row r="190" spans="46:47" x14ac:dyDescent="0.25">
      <c r="AT190" s="91">
        <v>86600</v>
      </c>
      <c r="AU190" s="91">
        <v>8660</v>
      </c>
    </row>
    <row r="191" spans="46:47" x14ac:dyDescent="0.25">
      <c r="AT191" s="91">
        <v>88699.999999999985</v>
      </c>
      <c r="AU191" s="91">
        <v>8869.9999999999982</v>
      </c>
    </row>
    <row r="192" spans="46:47" x14ac:dyDescent="0.25">
      <c r="AT192" s="91">
        <v>90900</v>
      </c>
      <c r="AU192" s="91">
        <v>9090</v>
      </c>
    </row>
    <row r="193" spans="46:47" x14ac:dyDescent="0.25">
      <c r="AT193" s="91">
        <v>93100</v>
      </c>
      <c r="AU193" s="91">
        <v>9310</v>
      </c>
    </row>
    <row r="194" spans="46:47" x14ac:dyDescent="0.25">
      <c r="AT194" s="91">
        <v>95300</v>
      </c>
      <c r="AU194" s="91">
        <v>9530</v>
      </c>
    </row>
    <row r="195" spans="46:47" x14ac:dyDescent="0.25">
      <c r="AT195" s="91">
        <v>97600</v>
      </c>
      <c r="AU195" s="91">
        <v>9760</v>
      </c>
    </row>
  </sheetData>
  <sheetProtection algorithmName="SHA-512" hashValue="plwPAGkMR2Z1U7uHS3WxKsIw9k/Ypwmiaj257YFLOdWFDleujJEH6YLGtu1Gd/H3fhYmlB9KRlEZCJdidHrclA==" saltValue="02EENYTtM7jczIxz4hoDXg==" spinCount="100000" sheet="1" scenarios="1" formatCells="0" formatColumns="0" formatRows="0" insertColumns="0" insertRows="0" insertHyperlinks="0" deleteColumns="0" deleteRows="0" pivotTables="0"/>
  <protectedRanges>
    <protectedRange sqref="D5:D6" name="Temperature set"/>
    <protectedRange sqref="D9:D13" name="NTC set"/>
    <protectedRange sqref="D16:D17" name="RISET and R3"/>
    <protectedRange sqref="D29:D30" name="RT1 and RT2"/>
  </protectedRanges>
  <mergeCells count="19">
    <mergeCell ref="F34:F38"/>
    <mergeCell ref="F29:F30"/>
    <mergeCell ref="F42:F44"/>
    <mergeCell ref="C4:E4"/>
    <mergeCell ref="C8:E8"/>
    <mergeCell ref="C15:E15"/>
    <mergeCell ref="C28:E28"/>
    <mergeCell ref="B32:E32"/>
    <mergeCell ref="AJ38:AL38"/>
    <mergeCell ref="H38:H39"/>
    <mergeCell ref="J38:K38"/>
    <mergeCell ref="L38:N38"/>
    <mergeCell ref="O38:Q38"/>
    <mergeCell ref="R38:T38"/>
    <mergeCell ref="U38:W38"/>
    <mergeCell ref="X38:Z38"/>
    <mergeCell ref="AA38:AC38"/>
    <mergeCell ref="AD38:AF38"/>
    <mergeCell ref="AG38:AI38"/>
  </mergeCells>
  <dataValidations count="3">
    <dataValidation type="list" allowBlank="1" showInputMessage="1" showErrorMessage="1" sqref="D29" xr:uid="{F0CFC5D4-D153-4D66-8CA5-351BF9D0D23D}">
      <formula1>INDIRECT("_RT1")</formula1>
    </dataValidation>
    <dataValidation type="list" allowBlank="1" showInputMessage="1" showErrorMessage="1" sqref="D30" xr:uid="{4BD4B05A-627F-4F19-8012-82DDCE0A1962}">
      <formula1>INDIRECT("_RT2")</formula1>
    </dataValidation>
    <dataValidation type="list" allowBlank="1" showInputMessage="1" showErrorMessage="1" sqref="D5:D6" xr:uid="{63D8B612-9C68-42E5-BE54-9105DC649F6D}">
      <formula1>INDIRECT("Temperature")</formula1>
    </dataValidation>
  </dataValidations>
  <pageMargins left="0.7" right="0.7" top="0.75" bottom="0.75" header="0.3" footer="0.3"/>
  <pageSetup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Temperature foldback</vt:lpstr>
      <vt:lpstr>_betatol</vt:lpstr>
      <vt:lpstr>_Iref</vt:lpstr>
      <vt:lpstr>_R1</vt:lpstr>
      <vt:lpstr>_R2</vt:lpstr>
      <vt:lpstr>_R3</vt:lpstr>
      <vt:lpstr>_rtol</vt:lpstr>
      <vt:lpstr>_T0</vt:lpstr>
      <vt:lpstr>_T1</vt:lpstr>
      <vt:lpstr>_Toff</vt:lpstr>
      <vt:lpstr>_V18</vt:lpstr>
      <vt:lpstr>_Viset</vt:lpstr>
      <vt:lpstr>_Vtemp</vt:lpstr>
      <vt:lpstr>Beta</vt:lpstr>
      <vt:lpstr>NTC_25°C</vt:lpstr>
      <vt:lpstr>R_ISET</vt:lpstr>
      <vt:lpstr>R_NTC__Ω</vt:lpstr>
      <vt:lpstr>T0</vt:lpstr>
      <vt:lpstr>TEMP_Pin_Voltage</vt:lpstr>
      <vt:lpstr>TEMPgain</vt:lpstr>
      <vt:lpstr>V_18</vt:lpstr>
      <vt:lpstr>V18_</vt:lpstr>
      <vt:lpstr>Vtempd</vt:lpstr>
    </vt:vector>
  </TitlesOfParts>
  <Company>Maxim Integrated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Anichini</dc:creator>
  <cp:lastModifiedBy>Martina Anichini</cp:lastModifiedBy>
  <dcterms:created xsi:type="dcterms:W3CDTF">2022-02-08T15:05:35Z</dcterms:created>
  <dcterms:modified xsi:type="dcterms:W3CDTF">2022-02-10T16:52:18Z</dcterms:modified>
</cp:coreProperties>
</file>